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HY\Fælles\Intern drift\Myndighedsopg\Jagtlov\Hjortevildttællinger\2023\"/>
    </mc:Choice>
  </mc:AlternateContent>
  <bookViews>
    <workbookView xWindow="0" yWindow="0" windowWidth="28800" windowHeight="12435" activeTab="1"/>
  </bookViews>
  <sheets>
    <sheet name="Bestandsopgørelse" sheetId="1" r:id="rId1"/>
    <sheet name="Tendens" sheetId="2" r:id="rId2"/>
    <sheet name="Vildtudbyttestatistik" sheetId="3" r:id="rId3"/>
    <sheet name="Sammenstilling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3" l="1"/>
  <c r="E60" i="1" l="1"/>
  <c r="E59" i="1"/>
  <c r="Q13" i="2" l="1"/>
  <c r="O13" i="2"/>
  <c r="P14" i="2"/>
  <c r="N14" i="2"/>
  <c r="J14" i="2"/>
  <c r="H14" i="2"/>
  <c r="D55" i="4"/>
  <c r="C55" i="4"/>
  <c r="B55" i="4"/>
  <c r="D56" i="4"/>
  <c r="C56" i="4"/>
  <c r="B56" i="4"/>
  <c r="J26" i="3"/>
  <c r="J39" i="3"/>
  <c r="J14" i="3"/>
  <c r="J13" i="3"/>
  <c r="U61" i="1"/>
  <c r="O61" i="1"/>
  <c r="S60" i="1"/>
  <c r="B14" i="2" s="1"/>
  <c r="T14" i="2" s="1"/>
  <c r="O60" i="1"/>
  <c r="T61" i="1"/>
  <c r="S61" i="1"/>
  <c r="D14" i="2" s="1"/>
  <c r="V14" i="2" s="1"/>
  <c r="U60" i="1"/>
  <c r="O59" i="1"/>
  <c r="T60" i="1" l="1"/>
  <c r="K54" i="1"/>
  <c r="C49" i="4" l="1"/>
  <c r="B49" i="4"/>
  <c r="B13" i="2"/>
  <c r="U55" i="1"/>
  <c r="T55" i="1"/>
  <c r="S55" i="1"/>
  <c r="U54" i="1"/>
  <c r="T54" i="1"/>
  <c r="S54" i="1"/>
  <c r="O55" i="1" l="1"/>
  <c r="M54" i="1" l="1"/>
  <c r="M53" i="1"/>
  <c r="G54" i="1"/>
  <c r="G53" i="1"/>
  <c r="I54" i="1" l="1"/>
  <c r="I53" i="1"/>
  <c r="L54" i="1" l="1"/>
  <c r="L53" i="1"/>
  <c r="D51" i="4" l="1"/>
  <c r="D50" i="4"/>
  <c r="D49" i="4"/>
  <c r="C51" i="4"/>
  <c r="C50" i="4"/>
  <c r="B51" i="4"/>
  <c r="B50" i="4"/>
  <c r="W5" i="2"/>
  <c r="W6" i="2"/>
  <c r="W7" i="2"/>
  <c r="W8" i="2"/>
  <c r="W9" i="2"/>
  <c r="W10" i="2"/>
  <c r="W11" i="2"/>
  <c r="W12" i="2"/>
  <c r="W13" i="2"/>
  <c r="W4" i="2"/>
  <c r="U5" i="2"/>
  <c r="U6" i="2"/>
  <c r="U7" i="2"/>
  <c r="U8" i="2"/>
  <c r="U9" i="2"/>
  <c r="U10" i="2"/>
  <c r="U11" i="2"/>
  <c r="U12" i="2"/>
  <c r="U13" i="2"/>
  <c r="U4" i="2"/>
  <c r="B44" i="4" l="1"/>
  <c r="D54" i="1" l="1"/>
  <c r="D53" i="1"/>
  <c r="N13" i="2" l="1"/>
  <c r="K53" i="1"/>
  <c r="O37" i="1" l="1"/>
  <c r="O31" i="1"/>
  <c r="O7" i="1"/>
  <c r="O5" i="1"/>
  <c r="O12" i="1"/>
  <c r="O11" i="1"/>
  <c r="O18" i="1"/>
  <c r="O17" i="1"/>
  <c r="T18" i="1"/>
  <c r="D45" i="4" l="1"/>
  <c r="D46" i="4"/>
  <c r="C46" i="4"/>
  <c r="C45" i="4"/>
  <c r="B46" i="4"/>
  <c r="B45" i="4"/>
  <c r="D44" i="4"/>
  <c r="C44" i="4"/>
  <c r="J38" i="3"/>
  <c r="J25" i="3"/>
  <c r="J12" i="3"/>
  <c r="B19" i="4"/>
  <c r="D41" i="4" l="1"/>
  <c r="D40" i="4"/>
  <c r="D39" i="4"/>
  <c r="D36" i="4"/>
  <c r="D35" i="4"/>
  <c r="D34" i="4"/>
  <c r="D31" i="4"/>
  <c r="D30" i="4"/>
  <c r="D29" i="4"/>
  <c r="D26" i="4"/>
  <c r="D25" i="4"/>
  <c r="D24" i="4"/>
  <c r="D21" i="4"/>
  <c r="D20" i="4"/>
  <c r="D19" i="4"/>
  <c r="D16" i="4"/>
  <c r="D15" i="4"/>
  <c r="D14" i="4"/>
  <c r="D11" i="4"/>
  <c r="D10" i="4"/>
  <c r="D9" i="4"/>
  <c r="C41" i="4"/>
  <c r="C40" i="4"/>
  <c r="C39" i="4"/>
  <c r="C36" i="4"/>
  <c r="C35" i="4"/>
  <c r="C34" i="4"/>
  <c r="C31" i="4"/>
  <c r="C30" i="4"/>
  <c r="C29" i="4"/>
  <c r="C26" i="4"/>
  <c r="C25" i="4"/>
  <c r="C24" i="4"/>
  <c r="C21" i="4"/>
  <c r="C20" i="4"/>
  <c r="C19" i="4"/>
  <c r="C16" i="4"/>
  <c r="C15" i="4"/>
  <c r="C14" i="4"/>
  <c r="B41" i="4"/>
  <c r="B40" i="4"/>
  <c r="B39" i="4"/>
  <c r="B36" i="4"/>
  <c r="B35" i="4"/>
  <c r="B34" i="4"/>
  <c r="B31" i="4"/>
  <c r="B30" i="4"/>
  <c r="B29" i="4"/>
  <c r="B26" i="4"/>
  <c r="B25" i="4"/>
  <c r="B24" i="4"/>
  <c r="B21" i="4"/>
  <c r="B20" i="4"/>
  <c r="B15" i="4"/>
  <c r="B16" i="4"/>
  <c r="B14" i="4"/>
  <c r="C11" i="4"/>
  <c r="C10" i="4"/>
  <c r="C9" i="4"/>
  <c r="B11" i="4"/>
  <c r="B10" i="4"/>
  <c r="B9" i="4"/>
  <c r="D6" i="4"/>
  <c r="D5" i="4"/>
  <c r="D4" i="4"/>
  <c r="C6" i="4"/>
  <c r="C5" i="4"/>
  <c r="C4" i="4"/>
  <c r="B6" i="4"/>
  <c r="B5" i="4"/>
  <c r="B4" i="4"/>
  <c r="J31" i="3"/>
  <c r="J32" i="3"/>
  <c r="J33" i="3"/>
  <c r="J34" i="3"/>
  <c r="J35" i="3"/>
  <c r="J36" i="3"/>
  <c r="J37" i="3"/>
  <c r="J30" i="3"/>
  <c r="J18" i="3"/>
  <c r="J19" i="3"/>
  <c r="J20" i="3"/>
  <c r="J21" i="3"/>
  <c r="J22" i="3"/>
  <c r="J23" i="3"/>
  <c r="J24" i="3"/>
  <c r="J17" i="3"/>
  <c r="J5" i="3"/>
  <c r="J6" i="3"/>
  <c r="J7" i="3"/>
  <c r="J8" i="3"/>
  <c r="J9" i="3"/>
  <c r="J10" i="3"/>
  <c r="J11" i="3"/>
  <c r="J4" i="3"/>
  <c r="H13" i="2" l="1"/>
  <c r="T13" i="2" s="1"/>
  <c r="B12" i="2"/>
  <c r="B5" i="2"/>
  <c r="T5" i="2" s="1"/>
  <c r="P13" i="2"/>
  <c r="J13" i="2"/>
  <c r="D13" i="2"/>
  <c r="O54" i="1"/>
  <c r="O53" i="1"/>
  <c r="U30" i="1"/>
  <c r="U6" i="1"/>
  <c r="T6" i="1"/>
  <c r="S6" i="1"/>
  <c r="V13" i="2" l="1"/>
  <c r="T48" i="1"/>
  <c r="U49" i="1"/>
  <c r="U48" i="1"/>
  <c r="P12" i="2" l="1"/>
  <c r="N12" i="2"/>
  <c r="J12" i="2"/>
  <c r="H12" i="2"/>
  <c r="D12" i="2"/>
  <c r="P11" i="2"/>
  <c r="N11" i="2"/>
  <c r="J11" i="2"/>
  <c r="H11" i="2"/>
  <c r="D11" i="2"/>
  <c r="B11" i="2"/>
  <c r="P10" i="2"/>
  <c r="N10" i="2"/>
  <c r="J10" i="2"/>
  <c r="H10" i="2"/>
  <c r="D10" i="2"/>
  <c r="B10" i="2"/>
  <c r="P9" i="2"/>
  <c r="N9" i="2"/>
  <c r="J9" i="2"/>
  <c r="H9" i="2"/>
  <c r="D9" i="2"/>
  <c r="B9" i="2"/>
  <c r="D8" i="2"/>
  <c r="V8" i="2" s="1"/>
  <c r="B8" i="2"/>
  <c r="T8" i="2" s="1"/>
  <c r="D7" i="2"/>
  <c r="V7" i="2" s="1"/>
  <c r="B7" i="2"/>
  <c r="T7" i="2" s="1"/>
  <c r="D6" i="2"/>
  <c r="V6" i="2" s="1"/>
  <c r="B6" i="2"/>
  <c r="T6" i="2" s="1"/>
  <c r="D5" i="2"/>
  <c r="V5" i="2" s="1"/>
  <c r="T49" i="1"/>
  <c r="S49" i="1"/>
  <c r="O48" i="1"/>
  <c r="S48" i="1"/>
  <c r="O47" i="1"/>
  <c r="U43" i="1"/>
  <c r="T43" i="1"/>
  <c r="S43" i="1"/>
  <c r="O42" i="1"/>
  <c r="U42" i="1"/>
  <c r="T42" i="1"/>
  <c r="S42" i="1"/>
  <c r="O41" i="1"/>
  <c r="U37" i="1"/>
  <c r="T37" i="1"/>
  <c r="S37" i="1"/>
  <c r="O36" i="1"/>
  <c r="U36" i="1"/>
  <c r="T36" i="1"/>
  <c r="S36" i="1"/>
  <c r="O35" i="1"/>
  <c r="U31" i="1"/>
  <c r="T31" i="1"/>
  <c r="S31" i="1"/>
  <c r="O30" i="1"/>
  <c r="T30" i="1"/>
  <c r="S30" i="1"/>
  <c r="O29" i="1"/>
  <c r="U25" i="1"/>
  <c r="T25" i="1"/>
  <c r="E24" i="1"/>
  <c r="S25" i="1" s="1"/>
  <c r="U24" i="1"/>
  <c r="T24" i="1"/>
  <c r="E23" i="1"/>
  <c r="O23" i="1" s="1"/>
  <c r="T19" i="1"/>
  <c r="S19" i="1"/>
  <c r="M18" i="1"/>
  <c r="U19" i="1" s="1"/>
  <c r="U18" i="1"/>
  <c r="S18" i="1"/>
  <c r="U13" i="1"/>
  <c r="T13" i="1"/>
  <c r="S13" i="1"/>
  <c r="U12" i="1"/>
  <c r="T12" i="1"/>
  <c r="S12" i="1"/>
  <c r="U7" i="1"/>
  <c r="T7" i="1"/>
  <c r="S7" i="1"/>
  <c r="O6" i="1"/>
  <c r="V9" i="2" l="1"/>
  <c r="V10" i="2"/>
  <c r="T9" i="2"/>
  <c r="T12" i="2"/>
  <c r="V12" i="2"/>
  <c r="T11" i="2"/>
  <c r="V11" i="2"/>
  <c r="T10" i="2"/>
  <c r="S24" i="1"/>
  <c r="O24" i="1"/>
</calcChain>
</file>

<file path=xl/sharedStrings.xml><?xml version="1.0" encoding="utf-8"?>
<sst xmlns="http://schemas.openxmlformats.org/spreadsheetml/2006/main" count="324" uniqueCount="60">
  <si>
    <t>Kommune-inddelt</t>
  </si>
  <si>
    <t>Thisted</t>
  </si>
  <si>
    <t>Jammerbugt</t>
  </si>
  <si>
    <t>Frederikshavn-Hjørring-Aalborg-Brønderslev-Morsø-Læsø</t>
  </si>
  <si>
    <t>Tælleområde</t>
  </si>
  <si>
    <t>Samlet</t>
  </si>
  <si>
    <t>(2,3,4)</t>
  </si>
  <si>
    <t>(5,6)</t>
  </si>
  <si>
    <t>Kronvildt</t>
  </si>
  <si>
    <t>Dåvildt</t>
  </si>
  <si>
    <t>&lt;10</t>
  </si>
  <si>
    <t>&gt;10</t>
  </si>
  <si>
    <t>10a</t>
  </si>
  <si>
    <t>10b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</si>
  <si>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</si>
  <si>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</si>
  <si>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</si>
  <si>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</si>
  <si>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</si>
  <si>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</si>
  <si>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</si>
  <si>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</si>
  <si>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</si>
  <si>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Sika</t>
  </si>
  <si>
    <t>(1,7,8,9,10,10b,11,12)</t>
  </si>
  <si>
    <t>2021/22</t>
  </si>
  <si>
    <t>Krondyr</t>
  </si>
  <si>
    <t>Brønderslev-Dronninglund</t>
  </si>
  <si>
    <t>Frederikshavn</t>
  </si>
  <si>
    <t>Aalborg</t>
  </si>
  <si>
    <t>Hjørring</t>
  </si>
  <si>
    <t>Morsø</t>
  </si>
  <si>
    <t>Læsø</t>
  </si>
  <si>
    <t>Dådyr</t>
  </si>
  <si>
    <t>Rådyr</t>
  </si>
  <si>
    <t>I alt</t>
  </si>
  <si>
    <t>Afskudt kronvildt</t>
  </si>
  <si>
    <t>Afskudt dåvildt</t>
  </si>
  <si>
    <t>Afskudt råvildt</t>
  </si>
  <si>
    <t>https://fauna.au.dk/jagt-og-vildtforvaltning/vildtudbytte/udbyttet-online-siden-1941/soejlediagram</t>
  </si>
  <si>
    <t>Udbyttestatistikken kan tilgås online på:</t>
  </si>
  <si>
    <t>Bestandsopgørelse i tælleområder, Nordjylland</t>
  </si>
  <si>
    <t>Sammenstilling af data fra AU's udbyttestatistik</t>
  </si>
  <si>
    <t>Hjortevildtælling 2013/14</t>
  </si>
  <si>
    <t>Hjortevildtælling 2014/15</t>
  </si>
  <si>
    <t>Hjortevildtælling 2015/16</t>
  </si>
  <si>
    <t>Hjortevildtælling 2016/17</t>
  </si>
  <si>
    <t>Hjortevildtælling 2017/18</t>
  </si>
  <si>
    <t>Hjortevildtælling 2018/19</t>
  </si>
  <si>
    <t>Hjortevildtælling 2019/20</t>
  </si>
  <si>
    <t>Hjortevildtælling 2020/21</t>
  </si>
  <si>
    <t>Hjortevildtælling 2021/22</t>
  </si>
  <si>
    <t>Data fra AU's udbyttestatistik</t>
  </si>
  <si>
    <t>Opgjort dåvildt</t>
  </si>
  <si>
    <t xml:space="preserve">Opgjort kronvildt </t>
  </si>
  <si>
    <t>Opgjort vildt: data fra tælleområderne ; Afskudt vildt: data fra AU's vildtudbyttestatistik</t>
  </si>
  <si>
    <t>Hjortevildtælling 2022/23</t>
  </si>
  <si>
    <t>2022/23</t>
  </si>
  <si>
    <t>F-H-Aa-B-M-L</t>
  </si>
  <si>
    <t>Nordjylland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</si>
</sst>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1D3DC7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0" fontId="0" fillId="0" borderId="0" xfId="0" applyFill="1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4" borderId="2" xfId="0" applyFill="1" applyBorder="1"/>
    <xf numFmtId="0" fontId="2" fillId="4" borderId="10" xfId="0" applyFont="1" applyFill="1" applyBorder="1" applyAlignment="1">
      <alignment horizontal="center"/>
    </xf>
    <xf numFmtId="0" fontId="0" fillId="0" borderId="7" xfId="0" applyFont="1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/>
    <xf numFmtId="0" fontId="0" fillId="0" borderId="5" xfId="0" applyBorder="1"/>
    <xf numFmtId="0" fontId="0" fillId="0" borderId="6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/>
    </xf>
    <xf numFmtId="49" fontId="2" fillId="6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3" borderId="2" xfId="0" applyFont="1" applyFill="1" applyBorder="1"/>
    <xf numFmtId="0" fontId="2" fillId="6" borderId="10" xfId="0" applyFont="1" applyFill="1" applyBorder="1" applyAlignment="1">
      <alignment horizontal="center"/>
    </xf>
    <xf numFmtId="164" fontId="0" fillId="0" borderId="0" xfId="1" applyNumberFormat="1" applyFont="1" applyBorder="1"/>
    <xf numFmtId="164" fontId="0" fillId="0" borderId="1" xfId="1" applyNumberFormat="1" applyFont="1" applyBorder="1"/>
    <xf numFmtId="164" fontId="0" fillId="0" borderId="4" xfId="1" applyNumberFormat="1" applyFont="1" applyBorder="1"/>
    <xf numFmtId="164" fontId="0" fillId="0" borderId="3" xfId="1" applyNumberFormat="1" applyFont="1" applyBorder="1"/>
    <xf numFmtId="0" fontId="2" fillId="6" borderId="8" xfId="0" applyFont="1" applyFill="1" applyBorder="1"/>
    <xf numFmtId="0" fontId="5" fillId="0" borderId="0" xfId="2"/>
    <xf numFmtId="0" fontId="0" fillId="0" borderId="0" xfId="0" applyFill="1"/>
    <xf numFmtId="0" fontId="5" fillId="0" borderId="0" xfId="2" applyFill="1" applyBorder="1"/>
    <xf numFmtId="0" fontId="6" fillId="0" borderId="0" xfId="0" applyFont="1"/>
    <xf numFmtId="0" fontId="2" fillId="3" borderId="5" xfId="0" applyFont="1" applyFill="1" applyBorder="1"/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12" xfId="0" applyFont="1" applyFill="1" applyBorder="1"/>
    <xf numFmtId="0" fontId="0" fillId="7" borderId="0" xfId="0" applyFill="1"/>
    <xf numFmtId="0" fontId="2" fillId="5" borderId="13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0" fillId="6" borderId="2" xfId="0" applyFill="1" applyBorder="1"/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0" xfId="0" quotePrefix="1" applyFill="1" applyBorder="1" applyAlignment="1">
      <alignment horizontal="center"/>
    </xf>
    <xf numFmtId="0" fontId="0" fillId="6" borderId="5" xfId="0" applyFill="1" applyBorder="1"/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9" xfId="0" applyFill="1" applyBorder="1"/>
    <xf numFmtId="0" fontId="0" fillId="7" borderId="0" xfId="0" applyFill="1" applyBorder="1"/>
    <xf numFmtId="0" fontId="0" fillId="5" borderId="2" xfId="0" applyFill="1" applyBorder="1"/>
    <xf numFmtId="0" fontId="0" fillId="5" borderId="5" xfId="0" applyFill="1" applyBorder="1"/>
    <xf numFmtId="0" fontId="0" fillId="7" borderId="0" xfId="0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1D3D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Thisted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Tendens!$B$3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Tendens!$A$4:$A$14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Tendens!$B$4:$B$14</c:f>
              <c:numCache>
                <c:formatCode>General</c:formatCode>
                <c:ptCount val="11"/>
                <c:pt idx="1">
                  <c:v>1395</c:v>
                </c:pt>
                <c:pt idx="2">
                  <c:v>1545</c:v>
                </c:pt>
                <c:pt idx="3">
                  <c:v>1822</c:v>
                </c:pt>
                <c:pt idx="4">
                  <c:v>1771</c:v>
                </c:pt>
                <c:pt idx="5">
                  <c:v>1623</c:v>
                </c:pt>
                <c:pt idx="6">
                  <c:v>1788</c:v>
                </c:pt>
                <c:pt idx="7">
                  <c:v>1814</c:v>
                </c:pt>
                <c:pt idx="8">
                  <c:v>1822</c:v>
                </c:pt>
                <c:pt idx="9">
                  <c:v>1841</c:v>
                </c:pt>
                <c:pt idx="10">
                  <c:v>2638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5-472C-AF44-F34094F7A452}"/>
            </c:ext>
          </c:extLst>
        </c:ser>
        <c:ser>
          <c:idx val="1"/>
          <c:order val="1"/>
          <c:tx>
            <c:strRef>
              <c:f>Tendens!$C$3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Tendens!$A$4:$A$14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Tendens!$C$4:$C$14</c:f>
              <c:numCache>
                <c:formatCode>General</c:formatCode>
                <c:ptCount val="11"/>
                <c:pt idx="0">
                  <c:v>328</c:v>
                </c:pt>
                <c:pt idx="1">
                  <c:v>384</c:v>
                </c:pt>
                <c:pt idx="2">
                  <c:v>305</c:v>
                </c:pt>
                <c:pt idx="3">
                  <c:v>388</c:v>
                </c:pt>
                <c:pt idx="4">
                  <c:v>422</c:v>
                </c:pt>
                <c:pt idx="5">
                  <c:v>480</c:v>
                </c:pt>
                <c:pt idx="6">
                  <c:v>531</c:v>
                </c:pt>
                <c:pt idx="7">
                  <c:v>611</c:v>
                </c:pt>
                <c:pt idx="8">
                  <c:v>464</c:v>
                </c:pt>
                <c:pt idx="9">
                  <c:v>394</c:v>
                </c:pt>
                <c:pt idx="10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5-472C-AF44-F34094F7A452}"/>
            </c:ext>
          </c:extLst>
        </c:ser>
        <c:ser>
          <c:idx val="2"/>
          <c:order val="2"/>
          <c:tx>
            <c:strRef>
              <c:f>Tendens!$D$3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Tendens!$A$4:$A$14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Tendens!$D$4:$D$14</c:f>
              <c:numCache>
                <c:formatCode>General</c:formatCode>
                <c:ptCount val="11"/>
                <c:pt idx="1">
                  <c:v>548</c:v>
                </c:pt>
                <c:pt idx="2">
                  <c:v>721</c:v>
                </c:pt>
                <c:pt idx="3">
                  <c:v>901</c:v>
                </c:pt>
                <c:pt idx="4">
                  <c:v>1120</c:v>
                </c:pt>
                <c:pt idx="5">
                  <c:v>1014</c:v>
                </c:pt>
                <c:pt idx="6">
                  <c:v>1005</c:v>
                </c:pt>
                <c:pt idx="7">
                  <c:v>1046</c:v>
                </c:pt>
                <c:pt idx="8">
                  <c:v>1048</c:v>
                </c:pt>
                <c:pt idx="9">
                  <c:v>975</c:v>
                </c:pt>
                <c:pt idx="10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35-472C-AF44-F34094F7A452}"/>
            </c:ext>
          </c:extLst>
        </c:ser>
        <c:ser>
          <c:idx val="3"/>
          <c:order val="3"/>
          <c:tx>
            <c:strRef>
              <c:f>Tendens!$E$3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Tendens!$A$4:$A$14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Tendens!$E$4:$E$14</c:f>
              <c:numCache>
                <c:formatCode>General</c:formatCode>
                <c:ptCount val="11"/>
                <c:pt idx="0">
                  <c:v>29</c:v>
                </c:pt>
                <c:pt idx="1">
                  <c:v>206</c:v>
                </c:pt>
                <c:pt idx="2">
                  <c:v>200</c:v>
                </c:pt>
                <c:pt idx="3">
                  <c:v>136</c:v>
                </c:pt>
                <c:pt idx="4">
                  <c:v>196</c:v>
                </c:pt>
                <c:pt idx="5">
                  <c:v>265</c:v>
                </c:pt>
                <c:pt idx="6">
                  <c:v>297</c:v>
                </c:pt>
                <c:pt idx="7">
                  <c:v>294</c:v>
                </c:pt>
                <c:pt idx="8">
                  <c:v>294</c:v>
                </c:pt>
                <c:pt idx="9">
                  <c:v>273</c:v>
                </c:pt>
                <c:pt idx="10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35-472C-AF44-F34094F7A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10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2017/18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Sammenstilling!$B$29:$B$31</c15:sqref>
                  </c15:fullRef>
                </c:ext>
              </c:extLst>
              <c:f>Sammenstilling!$B$29:$B$30</c:f>
              <c:numCache>
                <c:formatCode>_-* #,##0_-;\-* #,##0_-;_-* "-"??_-;_-@_-</c:formatCode>
                <c:ptCount val="2"/>
                <c:pt idx="0">
                  <c:v>480</c:v>
                </c:pt>
                <c:pt idx="1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C-4A3D-9B34-518EED90B1AD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Sammenstilling!$C$29:$C$31</c15:sqref>
                  </c15:fullRef>
                </c:ext>
              </c:extLst>
              <c:f>Sammenstilling!$C$29:$C$30</c:f>
              <c:numCache>
                <c:formatCode>_-* #,##0_-;\-* #,##0_-;_-* "-"??_-;_-@_-</c:formatCode>
                <c:ptCount val="2"/>
                <c:pt idx="0">
                  <c:v>365</c:v>
                </c:pt>
                <c:pt idx="1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AC-4A3D-9B34-518EED90B1AD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Sammenstilling!$D$29:$D$31</c15:sqref>
                  </c15:fullRef>
                </c:ext>
              </c:extLst>
              <c:f>Sammenstilling!$D$29:$D$30</c:f>
              <c:numCache>
                <c:formatCode>_-* #,##0_-;\-* #,##0_-;_-* "-"??_-;_-@_-</c:formatCode>
                <c:ptCount val="2"/>
                <c:pt idx="0">
                  <c:v>352</c:v>
                </c:pt>
                <c:pt idx="1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AC-4A3D-9B34-518EED90B1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2018/19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Sammenstilling!$B$34:$B$36</c15:sqref>
                  </c15:fullRef>
                </c:ext>
              </c:extLst>
              <c:f>Sammenstilling!$B$34:$B$35</c:f>
              <c:numCache>
                <c:formatCode>_-* #,##0_-;\-* #,##0_-;_-* "-"??_-;_-@_-</c:formatCode>
                <c:ptCount val="2"/>
                <c:pt idx="0">
                  <c:v>531</c:v>
                </c:pt>
                <c:pt idx="1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F-43F6-B013-8AEC4274628C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Sammenstilling!$C$34:$C$36</c15:sqref>
                  </c15:fullRef>
                </c:ext>
              </c:extLst>
              <c:f>Sammenstilling!$C$34:$C$35</c:f>
              <c:numCache>
                <c:formatCode>_-* #,##0_-;\-* #,##0_-;_-* "-"??_-;_-@_-</c:formatCode>
                <c:ptCount val="2"/>
                <c:pt idx="0">
                  <c:v>302</c:v>
                </c:pt>
                <c:pt idx="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DF-43F6-B013-8AEC4274628C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Sammenstilling!$D$34:$D$36</c15:sqref>
                  </c15:fullRef>
                </c:ext>
              </c:extLst>
              <c:f>Sammenstilling!$D$34:$D$35</c:f>
              <c:numCache>
                <c:formatCode>_-* #,##0_-;\-* #,##0_-;_-* "-"??_-;_-@_-</c:formatCode>
                <c:ptCount val="2"/>
                <c:pt idx="0">
                  <c:v>342</c:v>
                </c:pt>
                <c:pt idx="1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F-43F6-B013-8AEC427462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2019/20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Sammenstilling!$B$39:$B$41</c15:sqref>
                  </c15:fullRef>
                </c:ext>
              </c:extLst>
              <c:f>Sammenstilling!$B$39:$B$40</c:f>
              <c:numCache>
                <c:formatCode>_-* #,##0_-;\-* #,##0_-;_-* "-"??_-;_-@_-</c:formatCode>
                <c:ptCount val="2"/>
                <c:pt idx="0">
                  <c:v>611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8-4A71-93D0-0DA27153D248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Sammenstilling!$C$39:$C$41</c15:sqref>
                  </c15:fullRef>
                </c:ext>
              </c:extLst>
              <c:f>Sammenstilling!$C$39:$C$40</c:f>
              <c:numCache>
                <c:formatCode>_-* #,##0_-;\-* #,##0_-;_-* "-"??_-;_-@_-</c:formatCode>
                <c:ptCount val="2"/>
                <c:pt idx="0">
                  <c:v>284</c:v>
                </c:pt>
                <c:pt idx="1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8-4A71-93D0-0DA27153D248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Sammenstilling!$D$39:$D$41</c15:sqref>
                  </c15:fullRef>
                </c:ext>
              </c:extLst>
              <c:f>Sammenstilling!$D$39:$D$40</c:f>
              <c:numCache>
                <c:formatCode>_-* #,##0_-;\-* #,##0_-;_-* "-"??_-;_-@_-</c:formatCode>
                <c:ptCount val="2"/>
                <c:pt idx="0">
                  <c:v>408</c:v>
                </c:pt>
                <c:pt idx="1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8-4A71-93D0-0DA27153D2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2020/21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Sammenstilling!$B$44:$B$46</c15:sqref>
                  </c15:fullRef>
                </c:ext>
              </c:extLst>
              <c:f>Sammenstilling!$B$44:$B$45</c:f>
              <c:numCache>
                <c:formatCode>_-* #,##0_-;\-* #,##0_-;_-* "-"??_-;_-@_-</c:formatCode>
                <c:ptCount val="2"/>
                <c:pt idx="0">
                  <c:v>464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F-4077-A217-79E8DF36741A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Sammenstilling!$C$44:$C$46</c15:sqref>
                  </c15:fullRef>
                </c:ext>
              </c:extLst>
              <c:f>Sammenstilling!$C$44:$C$45</c:f>
              <c:numCache>
                <c:formatCode>_-* #,##0_-;\-* #,##0_-;_-* "-"??_-;_-@_-</c:formatCode>
                <c:ptCount val="2"/>
                <c:pt idx="0">
                  <c:v>313</c:v>
                </c:pt>
                <c:pt idx="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F-4077-A217-79E8DF36741A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Sammenstilling!$D$44:$D$46</c15:sqref>
                  </c15:fullRef>
                </c:ext>
              </c:extLst>
              <c:f>Sammenstilling!$D$44:$D$45</c:f>
              <c:numCache>
                <c:formatCode>_-* #,##0_-;\-* #,##0_-;_-* "-"??_-;_-@_-</c:formatCode>
                <c:ptCount val="2"/>
                <c:pt idx="0">
                  <c:v>351</c:v>
                </c:pt>
                <c:pt idx="1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F-4077-A217-79E8DF3674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2021/22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Sammenstilling!$B$49:$B$51</c15:sqref>
                  </c15:fullRef>
                </c:ext>
              </c:extLst>
              <c:f>Sammenstilling!$B$49:$B$50</c:f>
              <c:numCache>
                <c:formatCode>_-* #,##0_-;\-* #,##0_-;_-* "-"??_-;_-@_-</c:formatCode>
                <c:ptCount val="2"/>
                <c:pt idx="0">
                  <c:v>394</c:v>
                </c:pt>
                <c:pt idx="1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6-47C8-9B88-D1C86B6322CE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Sammenstilling!$C$49:$C$51</c15:sqref>
                  </c15:fullRef>
                </c:ext>
              </c:extLst>
              <c:f>Sammenstilling!$C$49:$C$50</c:f>
              <c:numCache>
                <c:formatCode>_-* #,##0_-;\-* #,##0_-;_-* "-"??_-;_-@_-</c:formatCode>
                <c:ptCount val="2"/>
                <c:pt idx="0">
                  <c:v>210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6-47C8-9B88-D1C86B6322CE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Sammenstilling!$D$49:$D$51</c15:sqref>
                  </c15:fullRef>
                </c:ext>
              </c:extLst>
              <c:f>Sammenstilling!$D$49:$D$50</c:f>
              <c:numCache>
                <c:formatCode>_-* #,##0_-;\-* #,##0_-;_-* "-"??_-;_-@_-</c:formatCode>
                <c:ptCount val="2"/>
                <c:pt idx="0">
                  <c:v>258</c:v>
                </c:pt>
                <c:pt idx="1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6-47C8-9B88-D1C86B6322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2022/23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Sammenstilling!$A$4:$A$6</c:f>
              <c:strCache>
                <c:ptCount val="3"/>
                <c:pt idx="0">
                  <c:v>Afskudt kronvildt</c:v>
                </c:pt>
                <c:pt idx="1">
                  <c:v>Afskudt dåvildt</c:v>
                </c:pt>
                <c:pt idx="2">
                  <c:v>Afskudt råvildt</c:v>
                </c:pt>
              </c:strCache>
            </c:strRef>
          </c:cat>
          <c:val>
            <c:numRef>
              <c:f>Sammenstilling!$B$54:$B$56</c:f>
              <c:numCache>
                <c:formatCode>_-* #,##0_-;\-* #,##0_-;_-* "-"??_-;_-@_-</c:formatCode>
                <c:ptCount val="3"/>
                <c:pt idx="1">
                  <c:v>316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B-4DB2-B050-D6E82EAC0C79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Sammenstilling!$A$4:$A$6</c:f>
              <c:strCache>
                <c:ptCount val="3"/>
                <c:pt idx="0">
                  <c:v>Afskudt kronvildt</c:v>
                </c:pt>
                <c:pt idx="1">
                  <c:v>Afskudt dåvildt</c:v>
                </c:pt>
                <c:pt idx="2">
                  <c:v>Afskudt råvildt</c:v>
                </c:pt>
              </c:strCache>
            </c:strRef>
          </c:cat>
          <c:val>
            <c:numRef>
              <c:f>Sammenstilling!$C$54:$C$56</c:f>
              <c:numCache>
                <c:formatCode>_-* #,##0_-;\-* #,##0_-;_-* "-"??_-;_-@_-</c:formatCode>
                <c:ptCount val="3"/>
                <c:pt idx="1">
                  <c:v>265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B-4DB2-B050-D6E82EAC0C79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Sammenstilling!$A$4:$A$6</c:f>
              <c:strCache>
                <c:ptCount val="3"/>
                <c:pt idx="0">
                  <c:v>Afskudt kronvildt</c:v>
                </c:pt>
                <c:pt idx="1">
                  <c:v>Afskudt dåvildt</c:v>
                </c:pt>
                <c:pt idx="2">
                  <c:v>Afskudt råvildt</c:v>
                </c:pt>
              </c:strCache>
            </c:strRef>
          </c:cat>
          <c:val>
            <c:numRef>
              <c:f>Sammenstilling!$D$54:$D$56</c:f>
              <c:numCache>
                <c:formatCode>_-* #,##0_-;\-* #,##0_-;_-* "-"??_-;_-@_-</c:formatCode>
                <c:ptCount val="3"/>
                <c:pt idx="1">
                  <c:v>557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7B-4DB2-B050-D6E82EAC0C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Jammerbugt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Tendens!$H$3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Tendens!$G$4:$G$14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Tendens!$H$4:$H$14</c:f>
              <c:numCache>
                <c:formatCode>General</c:formatCode>
                <c:ptCount val="11"/>
                <c:pt idx="1">
                  <c:v>856</c:v>
                </c:pt>
                <c:pt idx="2">
                  <c:v>839</c:v>
                </c:pt>
                <c:pt idx="3">
                  <c:v>978</c:v>
                </c:pt>
                <c:pt idx="4">
                  <c:v>1122</c:v>
                </c:pt>
                <c:pt idx="5">
                  <c:v>1167</c:v>
                </c:pt>
                <c:pt idx="6">
                  <c:v>1070</c:v>
                </c:pt>
                <c:pt idx="7">
                  <c:v>1007</c:v>
                </c:pt>
                <c:pt idx="8">
                  <c:v>920</c:v>
                </c:pt>
                <c:pt idx="9">
                  <c:v>1150</c:v>
                </c:pt>
                <c:pt idx="10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C2-4507-B841-B59D5962A910}"/>
            </c:ext>
          </c:extLst>
        </c:ser>
        <c:ser>
          <c:idx val="1"/>
          <c:order val="1"/>
          <c:tx>
            <c:strRef>
              <c:f>Tendens!$I$3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Tendens!$G$4:$G$14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Tendens!$I$4:$I$14</c:f>
              <c:numCache>
                <c:formatCode>General</c:formatCode>
                <c:ptCount val="11"/>
                <c:pt idx="0">
                  <c:v>313</c:v>
                </c:pt>
                <c:pt idx="1">
                  <c:v>267</c:v>
                </c:pt>
                <c:pt idx="2">
                  <c:v>262</c:v>
                </c:pt>
                <c:pt idx="3">
                  <c:v>294</c:v>
                </c:pt>
                <c:pt idx="4">
                  <c:v>268</c:v>
                </c:pt>
                <c:pt idx="5">
                  <c:v>365</c:v>
                </c:pt>
                <c:pt idx="6">
                  <c:v>302</c:v>
                </c:pt>
                <c:pt idx="7">
                  <c:v>284</c:v>
                </c:pt>
                <c:pt idx="8">
                  <c:v>300</c:v>
                </c:pt>
                <c:pt idx="9">
                  <c:v>210</c:v>
                </c:pt>
                <c:pt idx="10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2-4507-B841-B59D5962A910}"/>
            </c:ext>
          </c:extLst>
        </c:ser>
        <c:ser>
          <c:idx val="2"/>
          <c:order val="2"/>
          <c:tx>
            <c:strRef>
              <c:f>Tendens!$J$3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Tendens!$G$4:$G$14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Tendens!$J$4:$J$14</c:f>
              <c:numCache>
                <c:formatCode>General</c:formatCode>
                <c:ptCount val="11"/>
                <c:pt idx="1">
                  <c:v>638</c:v>
                </c:pt>
                <c:pt idx="2">
                  <c:v>735</c:v>
                </c:pt>
                <c:pt idx="3">
                  <c:v>785</c:v>
                </c:pt>
                <c:pt idx="4">
                  <c:v>775</c:v>
                </c:pt>
                <c:pt idx="5">
                  <c:v>755</c:v>
                </c:pt>
                <c:pt idx="6">
                  <c:v>820</c:v>
                </c:pt>
                <c:pt idx="7">
                  <c:v>815</c:v>
                </c:pt>
                <c:pt idx="8">
                  <c:v>840</c:v>
                </c:pt>
                <c:pt idx="9">
                  <c:v>840</c:v>
                </c:pt>
                <c:pt idx="10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C2-4507-B841-B59D5962A910}"/>
            </c:ext>
          </c:extLst>
        </c:ser>
        <c:ser>
          <c:idx val="3"/>
          <c:order val="3"/>
          <c:tx>
            <c:strRef>
              <c:f>Tendens!$K$3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Tendens!$G$4:$G$14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Tendens!$K$4:$K$14</c:f>
              <c:numCache>
                <c:formatCode>General</c:formatCode>
                <c:ptCount val="11"/>
                <c:pt idx="0">
                  <c:v>42</c:v>
                </c:pt>
                <c:pt idx="1">
                  <c:v>247</c:v>
                </c:pt>
                <c:pt idx="2">
                  <c:v>201</c:v>
                </c:pt>
                <c:pt idx="3">
                  <c:v>164</c:v>
                </c:pt>
                <c:pt idx="4">
                  <c:v>191</c:v>
                </c:pt>
                <c:pt idx="5">
                  <c:v>255</c:v>
                </c:pt>
                <c:pt idx="6">
                  <c:v>276</c:v>
                </c:pt>
                <c:pt idx="7">
                  <c:v>229</c:v>
                </c:pt>
                <c:pt idx="8">
                  <c:v>209</c:v>
                </c:pt>
                <c:pt idx="9">
                  <c:v>216</c:v>
                </c:pt>
                <c:pt idx="10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C2-4507-B841-B59D5962A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82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Frederikshavn-Hjørring-Aalborg-Brønderslev-Morsø-Læsø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Tendens!$N$3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Tendens!$M$4:$M$14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Tendens!$N$4:$N$14</c:f>
              <c:numCache>
                <c:formatCode>General</c:formatCode>
                <c:ptCount val="11"/>
                <c:pt idx="1">
                  <c:v>1021</c:v>
                </c:pt>
                <c:pt idx="2">
                  <c:v>937</c:v>
                </c:pt>
                <c:pt idx="3">
                  <c:v>1004</c:v>
                </c:pt>
                <c:pt idx="4">
                  <c:v>1339</c:v>
                </c:pt>
                <c:pt idx="5">
                  <c:v>1445</c:v>
                </c:pt>
                <c:pt idx="6">
                  <c:v>1564</c:v>
                </c:pt>
                <c:pt idx="7">
                  <c:v>1682</c:v>
                </c:pt>
                <c:pt idx="8">
                  <c:v>1750</c:v>
                </c:pt>
                <c:pt idx="9">
                  <c:v>1749</c:v>
                </c:pt>
                <c:pt idx="10">
                  <c:v>2170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B-4019-903C-26B9333A908D}"/>
            </c:ext>
          </c:extLst>
        </c:ser>
        <c:ser>
          <c:idx val="1"/>
          <c:order val="1"/>
          <c:tx>
            <c:strRef>
              <c:f>Tendens!$O$3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Tendens!$M$4:$M$14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Tendens!$O$4:$O$14</c:f>
              <c:numCache>
                <c:formatCode>General</c:formatCode>
                <c:ptCount val="11"/>
                <c:pt idx="0">
                  <c:v>70</c:v>
                </c:pt>
                <c:pt idx="1">
                  <c:v>91</c:v>
                </c:pt>
                <c:pt idx="2">
                  <c:v>91</c:v>
                </c:pt>
                <c:pt idx="3">
                  <c:v>99</c:v>
                </c:pt>
                <c:pt idx="4">
                  <c:v>102</c:v>
                </c:pt>
                <c:pt idx="5">
                  <c:v>157</c:v>
                </c:pt>
                <c:pt idx="6">
                  <c:v>173</c:v>
                </c:pt>
                <c:pt idx="7">
                  <c:v>184</c:v>
                </c:pt>
                <c:pt idx="8">
                  <c:v>169</c:v>
                </c:pt>
                <c:pt idx="9">
                  <c:v>258</c:v>
                </c:pt>
                <c:pt idx="10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B-4019-903C-26B9333A908D}"/>
            </c:ext>
          </c:extLst>
        </c:ser>
        <c:ser>
          <c:idx val="2"/>
          <c:order val="2"/>
          <c:tx>
            <c:strRef>
              <c:f>Tendens!$P$3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Tendens!$M$4:$M$14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Tendens!$P$4:$P$14</c:f>
              <c:numCache>
                <c:formatCode>General</c:formatCode>
                <c:ptCount val="11"/>
                <c:pt idx="1">
                  <c:v>1061</c:v>
                </c:pt>
                <c:pt idx="2">
                  <c:v>1195</c:v>
                </c:pt>
                <c:pt idx="3">
                  <c:v>1331</c:v>
                </c:pt>
                <c:pt idx="4">
                  <c:v>1633</c:v>
                </c:pt>
                <c:pt idx="5">
                  <c:v>1693</c:v>
                </c:pt>
                <c:pt idx="6">
                  <c:v>1867</c:v>
                </c:pt>
                <c:pt idx="7">
                  <c:v>1956</c:v>
                </c:pt>
                <c:pt idx="8">
                  <c:v>1994</c:v>
                </c:pt>
                <c:pt idx="9">
                  <c:v>2028</c:v>
                </c:pt>
                <c:pt idx="10">
                  <c:v>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AB-4019-903C-26B9333A908D}"/>
            </c:ext>
          </c:extLst>
        </c:ser>
        <c:ser>
          <c:idx val="3"/>
          <c:order val="3"/>
          <c:tx>
            <c:strRef>
              <c:f>Tendens!$Q$3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Tendens!$M$4:$M$14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Tendens!$Q$4:$Q$14</c:f>
              <c:numCache>
                <c:formatCode>General</c:formatCode>
                <c:ptCount val="11"/>
                <c:pt idx="0">
                  <c:v>85</c:v>
                </c:pt>
                <c:pt idx="1">
                  <c:v>61</c:v>
                </c:pt>
                <c:pt idx="2">
                  <c:v>69</c:v>
                </c:pt>
                <c:pt idx="3">
                  <c:v>67</c:v>
                </c:pt>
                <c:pt idx="4">
                  <c:v>82</c:v>
                </c:pt>
                <c:pt idx="5">
                  <c:v>108</c:v>
                </c:pt>
                <c:pt idx="6">
                  <c:v>130</c:v>
                </c:pt>
                <c:pt idx="7">
                  <c:v>119</c:v>
                </c:pt>
                <c:pt idx="8">
                  <c:v>126</c:v>
                </c:pt>
                <c:pt idx="9">
                  <c:v>374</c:v>
                </c:pt>
                <c:pt idx="10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AB-4019-903C-26B9333A9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Nordjylland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Tendens!$T$3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Tendens!$S$4:$S$14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Tendens!$T$4:$T$14</c:f>
              <c:numCache>
                <c:formatCode>General</c:formatCode>
                <c:ptCount val="11"/>
                <c:pt idx="1">
                  <c:v>3272</c:v>
                </c:pt>
                <c:pt idx="2">
                  <c:v>3321</c:v>
                </c:pt>
                <c:pt idx="3">
                  <c:v>3804</c:v>
                </c:pt>
                <c:pt idx="4">
                  <c:v>4232</c:v>
                </c:pt>
                <c:pt idx="5">
                  <c:v>4235</c:v>
                </c:pt>
                <c:pt idx="6">
                  <c:v>4422</c:v>
                </c:pt>
                <c:pt idx="7">
                  <c:v>4503</c:v>
                </c:pt>
                <c:pt idx="8">
                  <c:v>4492</c:v>
                </c:pt>
                <c:pt idx="9">
                  <c:v>4740</c:v>
                </c:pt>
                <c:pt idx="10">
                  <c:v>6008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3-4E91-B594-909A1ABACB5D}"/>
            </c:ext>
          </c:extLst>
        </c:ser>
        <c:ser>
          <c:idx val="1"/>
          <c:order val="1"/>
          <c:tx>
            <c:strRef>
              <c:f>Tendens!$U$3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Tendens!$S$4:$S$14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Tendens!$U$4:$U$14</c:f>
              <c:numCache>
                <c:formatCode>General</c:formatCode>
                <c:ptCount val="11"/>
                <c:pt idx="0">
                  <c:v>711</c:v>
                </c:pt>
                <c:pt idx="1">
                  <c:v>742</c:v>
                </c:pt>
                <c:pt idx="2">
                  <c:v>658</c:v>
                </c:pt>
                <c:pt idx="3">
                  <c:v>781</c:v>
                </c:pt>
                <c:pt idx="4">
                  <c:v>792</c:v>
                </c:pt>
                <c:pt idx="5">
                  <c:v>1002</c:v>
                </c:pt>
                <c:pt idx="6">
                  <c:v>1006</c:v>
                </c:pt>
                <c:pt idx="7">
                  <c:v>1079</c:v>
                </c:pt>
                <c:pt idx="8">
                  <c:v>933</c:v>
                </c:pt>
                <c:pt idx="9">
                  <c:v>862</c:v>
                </c:pt>
                <c:pt idx="10">
                  <c:v>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3-4E91-B594-909A1ABACB5D}"/>
            </c:ext>
          </c:extLst>
        </c:ser>
        <c:ser>
          <c:idx val="2"/>
          <c:order val="2"/>
          <c:tx>
            <c:strRef>
              <c:f>Tendens!$V$3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Tendens!$S$4:$S$14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Tendens!$V$4:$V$14</c:f>
              <c:numCache>
                <c:formatCode>General</c:formatCode>
                <c:ptCount val="11"/>
                <c:pt idx="1">
                  <c:v>2247</c:v>
                </c:pt>
                <c:pt idx="2">
                  <c:v>2651</c:v>
                </c:pt>
                <c:pt idx="3">
                  <c:v>3017</c:v>
                </c:pt>
                <c:pt idx="4">
                  <c:v>3528</c:v>
                </c:pt>
                <c:pt idx="5">
                  <c:v>3462</c:v>
                </c:pt>
                <c:pt idx="6">
                  <c:v>3692</c:v>
                </c:pt>
                <c:pt idx="7">
                  <c:v>3817</c:v>
                </c:pt>
                <c:pt idx="8">
                  <c:v>3882</c:v>
                </c:pt>
                <c:pt idx="9">
                  <c:v>3843</c:v>
                </c:pt>
                <c:pt idx="10">
                  <c:v>4548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C3-4E91-B594-909A1ABACB5D}"/>
            </c:ext>
          </c:extLst>
        </c:ser>
        <c:ser>
          <c:idx val="3"/>
          <c:order val="3"/>
          <c:tx>
            <c:strRef>
              <c:f>Tendens!$W$3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Tendens!$S$4:$S$14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Tendens!$W$4:$W$14</c:f>
              <c:numCache>
                <c:formatCode>General</c:formatCode>
                <c:ptCount val="11"/>
                <c:pt idx="0">
                  <c:v>156</c:v>
                </c:pt>
                <c:pt idx="1">
                  <c:v>514</c:v>
                </c:pt>
                <c:pt idx="2">
                  <c:v>470</c:v>
                </c:pt>
                <c:pt idx="3">
                  <c:v>367</c:v>
                </c:pt>
                <c:pt idx="4">
                  <c:v>469</c:v>
                </c:pt>
                <c:pt idx="5">
                  <c:v>628</c:v>
                </c:pt>
                <c:pt idx="6">
                  <c:v>703</c:v>
                </c:pt>
                <c:pt idx="7">
                  <c:v>642</c:v>
                </c:pt>
                <c:pt idx="8">
                  <c:v>629</c:v>
                </c:pt>
                <c:pt idx="9">
                  <c:v>863</c:v>
                </c:pt>
                <c:pt idx="10">
                  <c:v>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C3-4E91-B594-909A1ABAC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2012/13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Sammenstilling!$B$3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Sammenstilling!$B$4:$B$6</c15:sqref>
                  </c15:fullRef>
                </c:ext>
              </c:extLst>
              <c:f>Sammenstilling!$B$4:$B$5</c:f>
              <c:numCache>
                <c:formatCode>_-* #,##0_-;\-* #,##0_-;_-* "-"??_-;_-@_-</c:formatCode>
                <c:ptCount val="2"/>
                <c:pt idx="0">
                  <c:v>328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081-83CA-D4079BD2D73B}"/>
            </c:ext>
          </c:extLst>
        </c:ser>
        <c:ser>
          <c:idx val="1"/>
          <c:order val="1"/>
          <c:tx>
            <c:strRef>
              <c:f>Sammenstilling!$C$3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Sammenstilling!$C$4:$C$6</c15:sqref>
                  </c15:fullRef>
                </c:ext>
              </c:extLst>
              <c:f>Sammenstilling!$C$4:$C$5</c:f>
              <c:numCache>
                <c:formatCode>_-* #,##0_-;\-* #,##0_-;_-* "-"??_-;_-@_-</c:formatCode>
                <c:ptCount val="2"/>
                <c:pt idx="0">
                  <c:v>313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B3-4081-83CA-D4079BD2D73B}"/>
            </c:ext>
          </c:extLst>
        </c:ser>
        <c:ser>
          <c:idx val="2"/>
          <c:order val="2"/>
          <c:tx>
            <c:strRef>
              <c:f>Sammenstilling!$D$3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Sammenstilling!$D$4:$D$6</c15:sqref>
                  </c15:fullRef>
                </c:ext>
              </c:extLst>
              <c:f>Sammenstilling!$D$4:$D$5</c:f>
              <c:numCache>
                <c:formatCode>_-* #,##0_-;\-* #,##0_-;_-* "-"??_-;_-@_-</c:formatCode>
                <c:ptCount val="2"/>
                <c:pt idx="0">
                  <c:v>289</c:v>
                </c:pt>
                <c:pt idx="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B3-4081-83CA-D4079BD2D7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2013/14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Sammenstilling!$B$9:$B$11</c15:sqref>
                  </c15:fullRef>
                </c:ext>
              </c:extLst>
              <c:f>Sammenstilling!$B$9:$B$10</c:f>
              <c:numCache>
                <c:formatCode>_-* #,##0_-;\-* #,##0_-;_-* "-"??_-;_-@_-</c:formatCode>
                <c:ptCount val="2"/>
                <c:pt idx="0">
                  <c:v>384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1-4589-B999-8E96A8E908DA}"/>
            </c:ext>
          </c:extLst>
        </c:ser>
        <c:ser>
          <c:idx val="1"/>
          <c:order val="1"/>
          <c:tx>
            <c:strRef>
              <c:f>Sammenstilling!$C$8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Sammenstilling!$C$9:$C$11</c15:sqref>
                  </c15:fullRef>
                </c:ext>
              </c:extLst>
              <c:f>Sammenstilling!$C$9:$C$10</c:f>
              <c:numCache>
                <c:formatCode>_-* #,##0_-;\-* #,##0_-;_-* "-"??_-;_-@_-</c:formatCode>
                <c:ptCount val="2"/>
                <c:pt idx="0">
                  <c:v>267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51-4589-B999-8E96A8E908DA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Sammenstilling!$D$9:$D$11</c15:sqref>
                  </c15:fullRef>
                </c:ext>
              </c:extLst>
              <c:f>Sammenstilling!$D$9:$D$10</c:f>
              <c:numCache>
                <c:formatCode>_-* #,##0_-;\-* #,##0_-;_-* "-"??_-;_-@_-</c:formatCode>
                <c:ptCount val="2"/>
                <c:pt idx="0">
                  <c:v>268</c:v>
                </c:pt>
                <c:pt idx="1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51-4589-B999-8E96A8E90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2014/15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Sammenstilling!$B$14:$B$16</c15:sqref>
                  </c15:fullRef>
                </c:ext>
              </c:extLst>
              <c:f>Sammenstilling!$B$14:$B$15</c:f>
              <c:numCache>
                <c:formatCode>_-* #,##0_-;\-* #,##0_-;_-* "-"??_-;_-@_-</c:formatCode>
                <c:ptCount val="2"/>
                <c:pt idx="0">
                  <c:v>306</c:v>
                </c:pt>
                <c:pt idx="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4-4DDC-8CFB-530CB1D01926}"/>
            </c:ext>
          </c:extLst>
        </c:ser>
        <c:ser>
          <c:idx val="1"/>
          <c:order val="1"/>
          <c:tx>
            <c:strRef>
              <c:f>Sammenstilling!$C$8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Sammenstilling!$C$14:$C$16</c15:sqref>
                  </c15:fullRef>
                </c:ext>
              </c:extLst>
              <c:f>Sammenstilling!$C$14:$C$15</c:f>
              <c:numCache>
                <c:formatCode>_-* #,##0_-;\-* #,##0_-;_-* "-"??_-;_-@_-</c:formatCode>
                <c:ptCount val="2"/>
                <c:pt idx="0">
                  <c:v>262</c:v>
                </c:pt>
                <c:pt idx="1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4-4DDC-8CFB-530CB1D01926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Sammenstilling!$D$14:$D$16</c15:sqref>
                  </c15:fullRef>
                </c:ext>
              </c:extLst>
              <c:f>Sammenstilling!$D$14:$D$15</c:f>
              <c:numCache>
                <c:formatCode>_-* #,##0_-;\-* #,##0_-;_-* "-"??_-;_-@_-</c:formatCode>
                <c:ptCount val="2"/>
                <c:pt idx="0">
                  <c:v>280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4-4DDC-8CFB-530CB1D019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2015/16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Sammenstilling!$B$19:$B$21</c15:sqref>
                  </c15:fullRef>
                </c:ext>
              </c:extLst>
              <c:f>Sammenstilling!$B$19:$B$20</c:f>
              <c:numCache>
                <c:formatCode>_-* #,##0_-;\-* #,##0_-;_-* "-"??_-;_-@_-</c:formatCode>
                <c:ptCount val="2"/>
                <c:pt idx="0">
                  <c:v>388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5-4831-804D-2C5184294E29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Sammenstilling!$C$19:$C$21</c15:sqref>
                  </c15:fullRef>
                </c:ext>
              </c:extLst>
              <c:f>Sammenstilling!$C$19:$C$20</c:f>
              <c:numCache>
                <c:formatCode>_-* #,##0_-;\-* #,##0_-;_-* "-"??_-;_-@_-</c:formatCode>
                <c:ptCount val="2"/>
                <c:pt idx="0">
                  <c:v>294</c:v>
                </c:pt>
                <c:pt idx="1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5-4831-804D-2C5184294E29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Sammenstilling!$D$19:$D$21</c15:sqref>
                  </c15:fullRef>
                </c:ext>
              </c:extLst>
              <c:f>Sammenstilling!$D$19:$D$20</c:f>
              <c:numCache>
                <c:formatCode>_-* #,##0_-;\-* #,##0_-;_-* "-"??_-;_-@_-</c:formatCode>
                <c:ptCount val="2"/>
                <c:pt idx="0">
                  <c:v>262</c:v>
                </c:pt>
                <c:pt idx="1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5-4831-804D-2C5184294E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2016/17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Sammenstilling!$B$24:$B$26</c15:sqref>
                  </c15:fullRef>
                </c:ext>
              </c:extLst>
              <c:f>Sammenstilling!$B$24:$B$25</c:f>
              <c:numCache>
                <c:formatCode>_-* #,##0_-;\-* #,##0_-;_-* "-"??_-;_-@_-</c:formatCode>
                <c:ptCount val="2"/>
                <c:pt idx="0">
                  <c:v>422</c:v>
                </c:pt>
                <c:pt idx="1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7-4800-BFC9-E0187056D90C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Sammenstilling!$C$24:$C$26</c15:sqref>
                  </c15:fullRef>
                </c:ext>
              </c:extLst>
              <c:f>Sammenstilling!$C$24:$C$25</c:f>
              <c:numCache>
                <c:formatCode>_-* #,##0_-;\-* #,##0_-;_-* "-"??_-;_-@_-</c:formatCode>
                <c:ptCount val="2"/>
                <c:pt idx="0">
                  <c:v>268</c:v>
                </c:pt>
                <c:pt idx="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7-4800-BFC9-E0187056D90C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Sammenstilling!$D$24:$D$26</c15:sqref>
                  </c15:fullRef>
                </c:ext>
              </c:extLst>
              <c:f>Sammenstilling!$D$24:$D$25</c:f>
              <c:numCache>
                <c:formatCode>_-* #,##0_-;\-* #,##0_-;_-* "-"??_-;_-@_-</c:formatCode>
                <c:ptCount val="2"/>
                <c:pt idx="0">
                  <c:v>273</c:v>
                </c:pt>
                <c:pt idx="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7-4800-BFC9-E0187056D9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100011</xdr:rowOff>
    </xdr:from>
    <xdr:to>
      <xdr:col>4</xdr:col>
      <xdr:colOff>895349</xdr:colOff>
      <xdr:row>41</xdr:row>
      <xdr:rowOff>76199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</xdr:colOff>
      <xdr:row>14</xdr:row>
      <xdr:rowOff>57149</xdr:rowOff>
    </xdr:from>
    <xdr:to>
      <xdr:col>10</xdr:col>
      <xdr:colOff>904875</xdr:colOff>
      <xdr:row>41</xdr:row>
      <xdr:rowOff>38100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114300</xdr:colOff>
      <xdr:row>14</xdr:row>
      <xdr:rowOff>38099</xdr:rowOff>
    </xdr:from>
    <xdr:to>
      <xdr:col>16</xdr:col>
      <xdr:colOff>914400</xdr:colOff>
      <xdr:row>41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66674</xdr:colOff>
      <xdr:row>14</xdr:row>
      <xdr:rowOff>57148</xdr:rowOff>
    </xdr:from>
    <xdr:to>
      <xdr:col>23</xdr:col>
      <xdr:colOff>47624</xdr:colOff>
      <xdr:row>40</xdr:row>
      <xdr:rowOff>152399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1605</xdr:colOff>
      <xdr:row>3</xdr:row>
      <xdr:rowOff>5978</xdr:rowOff>
    </xdr:from>
    <xdr:to>
      <xdr:col>12</xdr:col>
      <xdr:colOff>400593</xdr:colOff>
      <xdr:row>14</xdr:row>
      <xdr:rowOff>2666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</xdr:row>
      <xdr:rowOff>0</xdr:rowOff>
    </xdr:from>
    <xdr:to>
      <xdr:col>19</xdr:col>
      <xdr:colOff>398988</xdr:colOff>
      <xdr:row>13</xdr:row>
      <xdr:rowOff>187188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14</xdr:row>
      <xdr:rowOff>171450</xdr:rowOff>
    </xdr:from>
    <xdr:to>
      <xdr:col>12</xdr:col>
      <xdr:colOff>408513</xdr:colOff>
      <xdr:row>25</xdr:row>
      <xdr:rowOff>168138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14</xdr:row>
      <xdr:rowOff>180975</xdr:rowOff>
    </xdr:from>
    <xdr:to>
      <xdr:col>19</xdr:col>
      <xdr:colOff>398988</xdr:colOff>
      <xdr:row>25</xdr:row>
      <xdr:rowOff>177663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600075</xdr:colOff>
      <xdr:row>27</xdr:row>
      <xdr:rowOff>0</xdr:rowOff>
    </xdr:from>
    <xdr:to>
      <xdr:col>12</xdr:col>
      <xdr:colOff>389463</xdr:colOff>
      <xdr:row>37</xdr:row>
      <xdr:rowOff>187188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</xdr:colOff>
      <xdr:row>27</xdr:row>
      <xdr:rowOff>9525</xdr:rowOff>
    </xdr:from>
    <xdr:to>
      <xdr:col>19</xdr:col>
      <xdr:colOff>408513</xdr:colOff>
      <xdr:row>38</xdr:row>
      <xdr:rowOff>6213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39</xdr:row>
      <xdr:rowOff>0</xdr:rowOff>
    </xdr:from>
    <xdr:to>
      <xdr:col>12</xdr:col>
      <xdr:colOff>398988</xdr:colOff>
      <xdr:row>49</xdr:row>
      <xdr:rowOff>187188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</xdr:colOff>
      <xdr:row>38</xdr:row>
      <xdr:rowOff>180975</xdr:rowOff>
    </xdr:from>
    <xdr:to>
      <xdr:col>19</xdr:col>
      <xdr:colOff>408513</xdr:colOff>
      <xdr:row>49</xdr:row>
      <xdr:rowOff>177663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9525</xdr:colOff>
      <xdr:row>51</xdr:row>
      <xdr:rowOff>9525</xdr:rowOff>
    </xdr:from>
    <xdr:to>
      <xdr:col>12</xdr:col>
      <xdr:colOff>408513</xdr:colOff>
      <xdr:row>62</xdr:row>
      <xdr:rowOff>6213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51</xdr:row>
      <xdr:rowOff>0</xdr:rowOff>
    </xdr:from>
    <xdr:to>
      <xdr:col>19</xdr:col>
      <xdr:colOff>398988</xdr:colOff>
      <xdr:row>61</xdr:row>
      <xdr:rowOff>187188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64</xdr:row>
      <xdr:rowOff>0</xdr:rowOff>
    </xdr:from>
    <xdr:to>
      <xdr:col>12</xdr:col>
      <xdr:colOff>398988</xdr:colOff>
      <xdr:row>74</xdr:row>
      <xdr:rowOff>187188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Y/F&#230;lles/Intern%20drift/Myndighedsopg/Jagtlov/Hjortevildtt&#230;llinger/2021/Data/Hjortevildtt&#230;lling%20MASTER%20DOKUMENTET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1"/>
      <sheetName val="Bestandsopgørelse"/>
      <sheetName val="Kommunevis vildtudbytte"/>
      <sheetName val="Sammenstilling"/>
      <sheetName val="Tendens"/>
    </sheetNames>
    <sheetDataSet>
      <sheetData sheetId="0"/>
      <sheetData sheetId="1">
        <row r="3">
          <cell r="S3">
            <v>1395</v>
          </cell>
        </row>
        <row r="4">
          <cell r="S4">
            <v>548</v>
          </cell>
        </row>
        <row r="8">
          <cell r="S8">
            <v>1545</v>
          </cell>
        </row>
        <row r="9">
          <cell r="S9">
            <v>721</v>
          </cell>
        </row>
        <row r="13">
          <cell r="S13">
            <v>1822</v>
          </cell>
        </row>
        <row r="14">
          <cell r="S14">
            <v>901</v>
          </cell>
        </row>
        <row r="18">
          <cell r="S18">
            <v>1771</v>
          </cell>
        </row>
        <row r="19">
          <cell r="S19">
            <v>1120</v>
          </cell>
        </row>
        <row r="23">
          <cell r="S23">
            <v>1623</v>
          </cell>
          <cell r="T23">
            <v>1167</v>
          </cell>
          <cell r="U23">
            <v>1445</v>
          </cell>
        </row>
        <row r="24">
          <cell r="S24">
            <v>1014</v>
          </cell>
          <cell r="T24">
            <v>755</v>
          </cell>
          <cell r="U24">
            <v>1693</v>
          </cell>
        </row>
        <row r="28">
          <cell r="S28">
            <v>1788</v>
          </cell>
          <cell r="T28">
            <v>1070</v>
          </cell>
          <cell r="U28">
            <v>1564</v>
          </cell>
        </row>
        <row r="29">
          <cell r="S29">
            <v>1005</v>
          </cell>
          <cell r="T29">
            <v>820</v>
          </cell>
          <cell r="U29">
            <v>1867</v>
          </cell>
        </row>
        <row r="33">
          <cell r="S33">
            <v>1814</v>
          </cell>
          <cell r="T33">
            <v>1007</v>
          </cell>
          <cell r="U33">
            <v>1682</v>
          </cell>
        </row>
        <row r="34">
          <cell r="S34">
            <v>1046</v>
          </cell>
          <cell r="T34">
            <v>815</v>
          </cell>
          <cell r="U34">
            <v>1956</v>
          </cell>
        </row>
        <row r="38">
          <cell r="S38">
            <v>1822</v>
          </cell>
          <cell r="T38">
            <v>920</v>
          </cell>
          <cell r="U38">
            <v>1750</v>
          </cell>
        </row>
        <row r="39">
          <cell r="S39">
            <v>1048</v>
          </cell>
          <cell r="T39">
            <v>840</v>
          </cell>
          <cell r="U39">
            <v>1994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auna.au.dk/jagt-og-vildtforvaltning/vildtudbytte/udbyttet-online-siden-1941/soejlediagra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opLeftCell="A25" zoomScale="85" zoomScaleNormal="85" workbookViewId="0">
      <selection activeCell="E61" sqref="E61"/>
    </sheetView>
  </sheetViews>
  <sheetFormatPr defaultRowHeight="15" x14ac:dyDescent="0.25"/>
  <cols>
    <col min="1" max="1" width="20.85546875" bestFit="1" customWidth="1"/>
    <col min="2" max="2" width="3.85546875" bestFit="1" customWidth="1"/>
    <col min="3" max="3" width="4.42578125" bestFit="1" customWidth="1"/>
    <col min="4" max="4" width="6" customWidth="1"/>
    <col min="5" max="7" width="5" bestFit="1" customWidth="1"/>
    <col min="8" max="8" width="4.28515625" bestFit="1" customWidth="1"/>
    <col min="9" max="9" width="4.7109375" customWidth="1"/>
    <col min="10" max="10" width="7" bestFit="1" customWidth="1"/>
    <col min="11" max="12" width="5.7109375" bestFit="1" customWidth="1"/>
    <col min="13" max="13" width="5" customWidth="1"/>
    <col min="14" max="14" width="4.5703125" bestFit="1" customWidth="1"/>
    <col min="15" max="15" width="7.140625" bestFit="1" customWidth="1"/>
    <col min="16" max="16" width="7.140625" customWidth="1"/>
    <col min="18" max="20" width="17.5703125" customWidth="1"/>
    <col min="21" max="21" width="29" customWidth="1"/>
  </cols>
  <sheetData>
    <row r="1" spans="1:21" ht="18.600000000000001" customHeight="1" x14ac:dyDescent="0.25">
      <c r="A1" s="73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21" ht="9" customHeight="1" thickBot="1" x14ac:dyDescent="0.3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1" x14ac:dyDescent="0.25">
      <c r="A3" s="79" t="s">
        <v>43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21" ht="45" x14ac:dyDescent="0.25">
      <c r="A4" s="15" t="s">
        <v>4</v>
      </c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  <c r="J4" s="16">
        <v>9</v>
      </c>
      <c r="K4" s="16">
        <v>10</v>
      </c>
      <c r="L4" s="16"/>
      <c r="M4" s="16">
        <v>11</v>
      </c>
      <c r="N4" s="16">
        <v>12</v>
      </c>
      <c r="O4" s="27" t="s">
        <v>5</v>
      </c>
      <c r="P4" s="2"/>
      <c r="Q4" s="1"/>
      <c r="R4" s="31" t="s">
        <v>0</v>
      </c>
      <c r="S4" s="31" t="s">
        <v>1</v>
      </c>
      <c r="T4" s="31" t="s">
        <v>2</v>
      </c>
      <c r="U4" s="31" t="s">
        <v>3</v>
      </c>
    </row>
    <row r="5" spans="1:21" x14ac:dyDescent="0.25">
      <c r="A5" s="22" t="s">
        <v>8</v>
      </c>
      <c r="B5" s="18">
        <v>10</v>
      </c>
      <c r="C5" s="18">
        <v>135</v>
      </c>
      <c r="D5" s="18">
        <v>825</v>
      </c>
      <c r="E5" s="18">
        <v>435</v>
      </c>
      <c r="F5" s="18">
        <v>456</v>
      </c>
      <c r="G5" s="18">
        <v>400</v>
      </c>
      <c r="H5" s="18">
        <v>71</v>
      </c>
      <c r="I5" s="18">
        <v>10</v>
      </c>
      <c r="J5" s="18">
        <v>470</v>
      </c>
      <c r="K5" s="18">
        <v>450</v>
      </c>
      <c r="L5" s="18"/>
      <c r="M5" s="18">
        <v>10</v>
      </c>
      <c r="N5" s="18">
        <v>0</v>
      </c>
      <c r="O5" s="28">
        <f>SUM(B5:N5)</f>
        <v>3272</v>
      </c>
      <c r="Q5" s="1"/>
      <c r="R5" s="32" t="s">
        <v>4</v>
      </c>
      <c r="S5" s="32" t="s">
        <v>6</v>
      </c>
      <c r="T5" s="33" t="s">
        <v>7</v>
      </c>
      <c r="U5" s="32" t="s">
        <v>24</v>
      </c>
    </row>
    <row r="6" spans="1:21" x14ac:dyDescent="0.25">
      <c r="A6" s="17" t="s">
        <v>9</v>
      </c>
      <c r="B6" s="18">
        <v>10</v>
      </c>
      <c r="C6" s="18">
        <v>140</v>
      </c>
      <c r="D6" s="18">
        <v>120</v>
      </c>
      <c r="E6" s="18">
        <v>288</v>
      </c>
      <c r="F6" s="18">
        <v>428</v>
      </c>
      <c r="G6" s="18">
        <v>210</v>
      </c>
      <c r="H6" s="18">
        <v>291</v>
      </c>
      <c r="I6" s="18">
        <v>10</v>
      </c>
      <c r="J6" s="18">
        <v>270</v>
      </c>
      <c r="K6" s="18">
        <v>180</v>
      </c>
      <c r="L6" s="18"/>
      <c r="M6" s="18">
        <v>240</v>
      </c>
      <c r="N6" s="18">
        <v>60</v>
      </c>
      <c r="O6" s="28">
        <f>SUM(B6:N6)</f>
        <v>2247</v>
      </c>
      <c r="Q6" s="71" t="s">
        <v>15</v>
      </c>
      <c r="R6" s="3" t="s">
        <v>8</v>
      </c>
      <c r="S6" s="3">
        <f>SUM(C5:E5)</f>
        <v>1395</v>
      </c>
      <c r="T6" s="3">
        <f>SUM(F5:G5)</f>
        <v>856</v>
      </c>
      <c r="U6" s="3">
        <f>SUM(B5,H5:N5)</f>
        <v>1021</v>
      </c>
    </row>
    <row r="7" spans="1:21" x14ac:dyDescent="0.25">
      <c r="A7" s="21" t="s">
        <v>23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/>
      <c r="M7" s="19">
        <v>0</v>
      </c>
      <c r="N7" s="19">
        <v>0</v>
      </c>
      <c r="O7" s="29">
        <f>SUM(B7:N7)</f>
        <v>0</v>
      </c>
      <c r="Q7" s="72"/>
      <c r="R7" s="3" t="s">
        <v>9</v>
      </c>
      <c r="S7" s="3">
        <f>SUM(C6:E6)</f>
        <v>548</v>
      </c>
      <c r="T7" s="3">
        <f>SUM(F6:G6)</f>
        <v>638</v>
      </c>
      <c r="U7" s="3">
        <f>SUM(B6,H6:N6)</f>
        <v>1061</v>
      </c>
    </row>
    <row r="8" spans="1:2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Q8" s="4"/>
      <c r="R8" s="34"/>
      <c r="S8" s="34"/>
      <c r="T8" s="34"/>
      <c r="U8" s="34"/>
    </row>
    <row r="9" spans="1:21" x14ac:dyDescent="0.25">
      <c r="A9" s="66" t="s">
        <v>44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8"/>
      <c r="Q9" s="4"/>
      <c r="R9" s="34"/>
      <c r="S9" s="34"/>
      <c r="T9" s="34"/>
      <c r="U9" s="34"/>
    </row>
    <row r="10" spans="1:21" x14ac:dyDescent="0.25">
      <c r="A10" s="15" t="s">
        <v>4</v>
      </c>
      <c r="B10" s="16">
        <v>1</v>
      </c>
      <c r="C10" s="16">
        <v>2</v>
      </c>
      <c r="D10" s="16">
        <v>3</v>
      </c>
      <c r="E10" s="16">
        <v>4</v>
      </c>
      <c r="F10" s="16">
        <v>5</v>
      </c>
      <c r="G10" s="16">
        <v>6</v>
      </c>
      <c r="H10" s="16">
        <v>7</v>
      </c>
      <c r="I10" s="16">
        <v>8</v>
      </c>
      <c r="J10" s="16">
        <v>9</v>
      </c>
      <c r="K10" s="16">
        <v>10</v>
      </c>
      <c r="L10" s="16"/>
      <c r="M10" s="16">
        <v>11</v>
      </c>
      <c r="N10" s="16">
        <v>12</v>
      </c>
      <c r="O10" s="27" t="s">
        <v>5</v>
      </c>
      <c r="P10" s="2"/>
      <c r="Q10" s="4"/>
      <c r="R10" s="34"/>
      <c r="S10" s="34"/>
      <c r="T10" s="34"/>
      <c r="U10" s="34"/>
    </row>
    <row r="11" spans="1:21" x14ac:dyDescent="0.25">
      <c r="A11" s="22" t="s">
        <v>8</v>
      </c>
      <c r="B11" s="18">
        <v>9</v>
      </c>
      <c r="C11" s="18">
        <v>145</v>
      </c>
      <c r="D11" s="18">
        <v>710</v>
      </c>
      <c r="E11" s="18">
        <v>690</v>
      </c>
      <c r="F11" s="18">
        <v>444</v>
      </c>
      <c r="G11" s="18">
        <v>395</v>
      </c>
      <c r="H11" s="18">
        <v>72</v>
      </c>
      <c r="I11" s="18" t="s">
        <v>10</v>
      </c>
      <c r="J11" s="18">
        <v>354</v>
      </c>
      <c r="K11" s="18">
        <v>502</v>
      </c>
      <c r="L11" s="18"/>
      <c r="M11" s="18" t="s">
        <v>10</v>
      </c>
      <c r="N11" s="18">
        <v>0</v>
      </c>
      <c r="O11" s="28">
        <f>SUM(B11:N11)+20</f>
        <v>3341</v>
      </c>
      <c r="Q11" s="4"/>
      <c r="R11" s="34"/>
      <c r="S11" s="34"/>
      <c r="T11" s="34"/>
      <c r="U11" s="34"/>
    </row>
    <row r="12" spans="1:21" x14ac:dyDescent="0.25">
      <c r="A12" s="17" t="s">
        <v>9</v>
      </c>
      <c r="B12" s="18">
        <v>3</v>
      </c>
      <c r="C12" s="18">
        <v>158</v>
      </c>
      <c r="D12" s="18">
        <v>130</v>
      </c>
      <c r="E12" s="18">
        <v>433</v>
      </c>
      <c r="F12" s="18">
        <v>500</v>
      </c>
      <c r="G12" s="18">
        <v>235</v>
      </c>
      <c r="H12" s="18">
        <v>210</v>
      </c>
      <c r="I12" s="18">
        <v>25</v>
      </c>
      <c r="J12" s="18">
        <v>332</v>
      </c>
      <c r="K12" s="18">
        <v>270</v>
      </c>
      <c r="L12" s="18"/>
      <c r="M12" s="18">
        <v>275</v>
      </c>
      <c r="N12" s="18">
        <v>80</v>
      </c>
      <c r="O12" s="28">
        <f>SUM(B12:N12)</f>
        <v>2651</v>
      </c>
      <c r="Q12" s="70" t="s">
        <v>16</v>
      </c>
      <c r="R12" s="3" t="s">
        <v>8</v>
      </c>
      <c r="S12" s="3">
        <f>SUM(C11:E11)</f>
        <v>1545</v>
      </c>
      <c r="T12" s="3">
        <f>SUM(F11:G11)</f>
        <v>839</v>
      </c>
      <c r="U12" s="3">
        <f>SUM(B11,H11:N11)</f>
        <v>937</v>
      </c>
    </row>
    <row r="13" spans="1:21" x14ac:dyDescent="0.25">
      <c r="A13" s="21" t="s">
        <v>23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15</v>
      </c>
      <c r="K13" s="19">
        <v>0</v>
      </c>
      <c r="L13" s="19"/>
      <c r="M13" s="19">
        <v>0</v>
      </c>
      <c r="N13" s="19">
        <v>0</v>
      </c>
      <c r="O13" s="29">
        <v>15</v>
      </c>
      <c r="Q13" s="70"/>
      <c r="R13" s="3" t="s">
        <v>9</v>
      </c>
      <c r="S13" s="3">
        <f>SUM(C12:E12)</f>
        <v>721</v>
      </c>
      <c r="T13" s="3">
        <f>SUM(F12:G12)</f>
        <v>735</v>
      </c>
      <c r="U13" s="3">
        <f>SUM(B12,H12:N12)</f>
        <v>1195</v>
      </c>
    </row>
    <row r="14" spans="1:21" x14ac:dyDescent="0.25">
      <c r="Q14" s="4"/>
      <c r="R14" s="34"/>
      <c r="S14" s="34"/>
      <c r="T14" s="34"/>
      <c r="U14" s="34"/>
    </row>
    <row r="15" spans="1:21" x14ac:dyDescent="0.25">
      <c r="A15" s="66" t="s">
        <v>45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2"/>
      <c r="Q15" s="4"/>
      <c r="R15" s="34"/>
      <c r="S15" s="34"/>
      <c r="T15" s="34"/>
      <c r="U15" s="34"/>
    </row>
    <row r="16" spans="1:21" x14ac:dyDescent="0.25">
      <c r="A16" s="15" t="s">
        <v>4</v>
      </c>
      <c r="B16" s="16">
        <v>1</v>
      </c>
      <c r="C16" s="16">
        <v>2</v>
      </c>
      <c r="D16" s="16">
        <v>3</v>
      </c>
      <c r="E16" s="16">
        <v>4</v>
      </c>
      <c r="F16" s="16">
        <v>5</v>
      </c>
      <c r="G16" s="16">
        <v>6</v>
      </c>
      <c r="H16" s="16">
        <v>7</v>
      </c>
      <c r="I16" s="16">
        <v>8</v>
      </c>
      <c r="J16" s="16">
        <v>9</v>
      </c>
      <c r="K16" s="16">
        <v>10</v>
      </c>
      <c r="L16" s="16"/>
      <c r="M16" s="16">
        <v>11</v>
      </c>
      <c r="N16" s="16">
        <v>12</v>
      </c>
      <c r="O16" s="27" t="s">
        <v>5</v>
      </c>
      <c r="Q16" s="4"/>
      <c r="R16" s="34"/>
      <c r="S16" s="34"/>
      <c r="T16" s="34"/>
      <c r="U16" s="34"/>
    </row>
    <row r="17" spans="1:24" x14ac:dyDescent="0.25">
      <c r="A17" s="22" t="s">
        <v>8</v>
      </c>
      <c r="B17" s="23">
        <v>5</v>
      </c>
      <c r="C17" s="24">
        <v>155</v>
      </c>
      <c r="D17" s="24">
        <v>880</v>
      </c>
      <c r="E17" s="24">
        <v>787</v>
      </c>
      <c r="F17" s="24">
        <v>538</v>
      </c>
      <c r="G17" s="24">
        <v>440</v>
      </c>
      <c r="H17" s="24">
        <v>64</v>
      </c>
      <c r="I17" s="24" t="s">
        <v>10</v>
      </c>
      <c r="J17" s="24">
        <v>303</v>
      </c>
      <c r="K17" s="24">
        <v>632</v>
      </c>
      <c r="L17" s="24"/>
      <c r="M17" s="24" t="s">
        <v>11</v>
      </c>
      <c r="N17" s="24">
        <v>0</v>
      </c>
      <c r="O17" s="30">
        <f>SUM(B17:N17)+20</f>
        <v>3824</v>
      </c>
      <c r="Q17" s="4"/>
      <c r="R17" s="34"/>
      <c r="S17" s="34"/>
      <c r="T17" s="34"/>
      <c r="U17" s="34"/>
    </row>
    <row r="18" spans="1:24" x14ac:dyDescent="0.25">
      <c r="A18" s="17" t="s">
        <v>9</v>
      </c>
      <c r="B18" s="25">
        <v>1</v>
      </c>
      <c r="C18" s="18">
        <v>165</v>
      </c>
      <c r="D18" s="18">
        <v>185</v>
      </c>
      <c r="E18" s="18">
        <v>551</v>
      </c>
      <c r="F18" s="18">
        <v>545</v>
      </c>
      <c r="G18" s="18">
        <v>240</v>
      </c>
      <c r="H18" s="18">
        <v>188</v>
      </c>
      <c r="I18" s="18">
        <v>25</v>
      </c>
      <c r="J18" s="18">
        <v>343</v>
      </c>
      <c r="K18" s="18">
        <v>334</v>
      </c>
      <c r="L18" s="18"/>
      <c r="M18" s="18">
        <f>60+75+150+75</f>
        <v>360</v>
      </c>
      <c r="N18" s="18">
        <v>80</v>
      </c>
      <c r="O18" s="28">
        <f>SUM(B18:N18)</f>
        <v>3017</v>
      </c>
      <c r="Q18" s="70" t="s">
        <v>17</v>
      </c>
      <c r="R18" s="3" t="s">
        <v>8</v>
      </c>
      <c r="S18" s="3">
        <f>SUM(C17:E17)</f>
        <v>1822</v>
      </c>
      <c r="T18" s="3">
        <f>SUM(F17:G17)</f>
        <v>978</v>
      </c>
      <c r="U18" s="3">
        <f>SUM(B17,H17:N17)</f>
        <v>1004</v>
      </c>
    </row>
    <row r="19" spans="1:24" x14ac:dyDescent="0.25">
      <c r="A19" s="21" t="s">
        <v>23</v>
      </c>
      <c r="B19" s="26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9</v>
      </c>
      <c r="K19" s="19">
        <v>0</v>
      </c>
      <c r="L19" s="19"/>
      <c r="M19" s="19">
        <v>0</v>
      </c>
      <c r="N19" s="19">
        <v>0</v>
      </c>
      <c r="O19" s="29">
        <v>9</v>
      </c>
      <c r="Q19" s="70"/>
      <c r="R19" s="3" t="s">
        <v>9</v>
      </c>
      <c r="S19" s="3">
        <f>SUM(C18:E18)</f>
        <v>901</v>
      </c>
      <c r="T19" s="3">
        <f>SUM(F18:G18)</f>
        <v>785</v>
      </c>
      <c r="U19" s="3">
        <f>SUM(B18,H18:N18)</f>
        <v>1331</v>
      </c>
    </row>
    <row r="20" spans="1:24" x14ac:dyDescent="0.25">
      <c r="P20" s="2"/>
      <c r="Q20" s="4"/>
      <c r="R20" s="34"/>
      <c r="S20" s="34"/>
      <c r="T20" s="34"/>
      <c r="U20" s="34"/>
    </row>
    <row r="21" spans="1:24" x14ac:dyDescent="0.25">
      <c r="A21" s="66" t="s">
        <v>46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8"/>
      <c r="Q21" s="4"/>
      <c r="R21" s="34"/>
      <c r="S21" s="34"/>
      <c r="T21" s="34"/>
      <c r="U21" s="34"/>
    </row>
    <row r="22" spans="1:24" x14ac:dyDescent="0.25">
      <c r="A22" s="15" t="s">
        <v>4</v>
      </c>
      <c r="B22" s="16">
        <v>1</v>
      </c>
      <c r="C22" s="16">
        <v>2</v>
      </c>
      <c r="D22" s="16">
        <v>3</v>
      </c>
      <c r="E22" s="16">
        <v>4</v>
      </c>
      <c r="F22" s="16">
        <v>5</v>
      </c>
      <c r="G22" s="16">
        <v>6</v>
      </c>
      <c r="H22" s="16">
        <v>7</v>
      </c>
      <c r="I22" s="16">
        <v>8</v>
      </c>
      <c r="J22" s="16">
        <v>9</v>
      </c>
      <c r="K22" s="16">
        <v>10</v>
      </c>
      <c r="L22" s="16"/>
      <c r="M22" s="16">
        <v>11</v>
      </c>
      <c r="N22" s="16">
        <v>12</v>
      </c>
      <c r="O22" s="27" t="s">
        <v>5</v>
      </c>
      <c r="Q22" s="4"/>
      <c r="R22" s="34"/>
      <c r="S22" s="34"/>
      <c r="T22" s="34"/>
      <c r="U22" s="34"/>
    </row>
    <row r="23" spans="1:24" x14ac:dyDescent="0.25">
      <c r="A23" s="22" t="s">
        <v>8</v>
      </c>
      <c r="B23" s="18">
        <v>12</v>
      </c>
      <c r="C23" s="18">
        <v>161</v>
      </c>
      <c r="D23" s="18">
        <v>835</v>
      </c>
      <c r="E23" s="18">
        <f>125+650</f>
        <v>775</v>
      </c>
      <c r="F23" s="18">
        <v>682</v>
      </c>
      <c r="G23" s="18">
        <v>440</v>
      </c>
      <c r="H23" s="18">
        <v>65</v>
      </c>
      <c r="I23" s="18">
        <v>20</v>
      </c>
      <c r="J23" s="18">
        <v>620</v>
      </c>
      <c r="K23" s="18">
        <v>612</v>
      </c>
      <c r="L23" s="18"/>
      <c r="M23" s="18">
        <v>10</v>
      </c>
      <c r="N23" s="18">
        <v>0</v>
      </c>
      <c r="O23" s="28">
        <f>SUM(B23:N23)</f>
        <v>4232</v>
      </c>
      <c r="Q23" s="4"/>
      <c r="R23" s="34"/>
      <c r="S23" s="34"/>
      <c r="T23" s="34"/>
      <c r="U23" s="34"/>
    </row>
    <row r="24" spans="1:24" x14ac:dyDescent="0.25">
      <c r="A24" s="17" t="s">
        <v>9</v>
      </c>
      <c r="B24" s="18">
        <v>3</v>
      </c>
      <c r="C24" s="18">
        <v>175</v>
      </c>
      <c r="D24" s="18">
        <v>215</v>
      </c>
      <c r="E24" s="18">
        <f>280+450</f>
        <v>730</v>
      </c>
      <c r="F24" s="18">
        <v>525</v>
      </c>
      <c r="G24" s="18">
        <v>250</v>
      </c>
      <c r="H24" s="18">
        <v>190</v>
      </c>
      <c r="I24" s="18">
        <v>35</v>
      </c>
      <c r="J24" s="18">
        <v>455</v>
      </c>
      <c r="K24" s="18">
        <v>420</v>
      </c>
      <c r="L24" s="18"/>
      <c r="M24" s="18">
        <v>450</v>
      </c>
      <c r="N24" s="18">
        <v>80</v>
      </c>
      <c r="O24" s="28">
        <f>SUM(B24:N24)</f>
        <v>3528</v>
      </c>
      <c r="Q24" s="70" t="s">
        <v>18</v>
      </c>
      <c r="R24" s="3" t="s">
        <v>8</v>
      </c>
      <c r="S24" s="3">
        <f>SUM(C23:E23)</f>
        <v>1771</v>
      </c>
      <c r="T24" s="3">
        <f>SUM(F23:G23)</f>
        <v>1122</v>
      </c>
      <c r="U24" s="3">
        <f>SUM(B23,H23:N23)</f>
        <v>1339</v>
      </c>
    </row>
    <row r="25" spans="1:24" x14ac:dyDescent="0.25">
      <c r="A25" s="21" t="s">
        <v>23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15</v>
      </c>
      <c r="K25" s="19">
        <v>0</v>
      </c>
      <c r="L25" s="19"/>
      <c r="M25" s="19">
        <v>0</v>
      </c>
      <c r="N25" s="19">
        <v>0</v>
      </c>
      <c r="O25" s="29">
        <v>15</v>
      </c>
      <c r="P25" s="2"/>
      <c r="Q25" s="70"/>
      <c r="R25" s="3" t="s">
        <v>9</v>
      </c>
      <c r="S25" s="3">
        <f>SUM(C24:E24)</f>
        <v>1120</v>
      </c>
      <c r="T25" s="3">
        <f>SUM(F24:G24)</f>
        <v>775</v>
      </c>
      <c r="U25" s="3">
        <f>SUM(B24,H24:N24)</f>
        <v>1633</v>
      </c>
    </row>
    <row r="26" spans="1:24" x14ac:dyDescent="0.25">
      <c r="Q26" s="4"/>
      <c r="R26" s="34"/>
      <c r="S26" s="34"/>
      <c r="T26" s="34"/>
      <c r="U26" s="34"/>
    </row>
    <row r="27" spans="1:24" x14ac:dyDescent="0.25">
      <c r="A27" s="66" t="s">
        <v>47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8"/>
      <c r="Q27" s="4"/>
      <c r="R27" s="34"/>
      <c r="S27" s="34"/>
      <c r="T27" s="34"/>
      <c r="U27" s="34"/>
    </row>
    <row r="28" spans="1:24" x14ac:dyDescent="0.25">
      <c r="A28" s="15" t="s">
        <v>4</v>
      </c>
      <c r="B28" s="16">
        <v>1</v>
      </c>
      <c r="C28" s="16">
        <v>2</v>
      </c>
      <c r="D28" s="16">
        <v>3</v>
      </c>
      <c r="E28" s="16">
        <v>4</v>
      </c>
      <c r="F28" s="16">
        <v>5</v>
      </c>
      <c r="G28" s="16">
        <v>6</v>
      </c>
      <c r="H28" s="16">
        <v>7</v>
      </c>
      <c r="I28" s="16">
        <v>8</v>
      </c>
      <c r="J28" s="16">
        <v>9</v>
      </c>
      <c r="K28" s="16" t="s">
        <v>12</v>
      </c>
      <c r="L28" s="16" t="s">
        <v>13</v>
      </c>
      <c r="M28" s="16">
        <v>11</v>
      </c>
      <c r="N28" s="16">
        <v>12</v>
      </c>
      <c r="O28" s="27" t="s">
        <v>5</v>
      </c>
      <c r="Q28" s="4"/>
      <c r="R28" s="34"/>
      <c r="S28" s="34"/>
      <c r="T28" s="34"/>
      <c r="U28" s="34"/>
      <c r="X28" s="5"/>
    </row>
    <row r="29" spans="1:24" x14ac:dyDescent="0.25">
      <c r="A29" s="22" t="s">
        <v>8</v>
      </c>
      <c r="B29" s="18">
        <v>10</v>
      </c>
      <c r="C29" s="18">
        <v>158</v>
      </c>
      <c r="D29" s="18">
        <v>825</v>
      </c>
      <c r="E29" s="18">
        <v>640</v>
      </c>
      <c r="F29" s="18">
        <v>727</v>
      </c>
      <c r="G29" s="18">
        <v>440</v>
      </c>
      <c r="H29" s="18">
        <v>73</v>
      </c>
      <c r="I29" s="18">
        <v>20</v>
      </c>
      <c r="J29" s="18">
        <v>720</v>
      </c>
      <c r="K29" s="18">
        <v>265</v>
      </c>
      <c r="L29" s="18">
        <v>347</v>
      </c>
      <c r="M29" s="18">
        <v>10</v>
      </c>
      <c r="N29" s="18">
        <v>0</v>
      </c>
      <c r="O29" s="28">
        <f>SUM(B29:N29)</f>
        <v>4235</v>
      </c>
    </row>
    <row r="30" spans="1:24" x14ac:dyDescent="0.25">
      <c r="A30" s="17" t="s">
        <v>9</v>
      </c>
      <c r="B30" s="18">
        <v>2</v>
      </c>
      <c r="C30" s="18">
        <v>189</v>
      </c>
      <c r="D30" s="18">
        <v>165</v>
      </c>
      <c r="E30" s="18">
        <v>660</v>
      </c>
      <c r="F30" s="18">
        <v>495</v>
      </c>
      <c r="G30" s="18">
        <v>260</v>
      </c>
      <c r="H30" s="18">
        <v>181</v>
      </c>
      <c r="I30" s="18">
        <v>35</v>
      </c>
      <c r="J30" s="18">
        <v>525</v>
      </c>
      <c r="K30" s="18">
        <v>35</v>
      </c>
      <c r="L30" s="18">
        <v>385</v>
      </c>
      <c r="M30" s="18">
        <v>450</v>
      </c>
      <c r="N30" s="18">
        <v>80</v>
      </c>
      <c r="O30" s="28">
        <f>SUM(B30:N30)</f>
        <v>3462</v>
      </c>
      <c r="P30" s="2"/>
      <c r="Q30" s="71" t="s">
        <v>19</v>
      </c>
      <c r="R30" s="3" t="s">
        <v>8</v>
      </c>
      <c r="S30" s="3">
        <f>SUM(C29:E29)</f>
        <v>1623</v>
      </c>
      <c r="T30" s="3">
        <f>SUM(F29:G29)</f>
        <v>1167</v>
      </c>
      <c r="U30" s="3">
        <f>SUM(B29,H29:N29)</f>
        <v>1445</v>
      </c>
    </row>
    <row r="31" spans="1:24" x14ac:dyDescent="0.25">
      <c r="A31" s="21" t="s">
        <v>23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9">
        <f>SUM(B31:N31)</f>
        <v>0</v>
      </c>
      <c r="P31" s="2"/>
      <c r="Q31" s="72"/>
      <c r="R31" s="3" t="s">
        <v>9</v>
      </c>
      <c r="S31" s="3">
        <f>SUM(C30:E30)</f>
        <v>1014</v>
      </c>
      <c r="T31" s="3">
        <f>SUM(F30:G30)</f>
        <v>755</v>
      </c>
      <c r="U31" s="3">
        <f>SUM(B30,H30:N30)</f>
        <v>1693</v>
      </c>
    </row>
    <row r="32" spans="1:24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4"/>
      <c r="M32" s="13"/>
      <c r="N32" s="13"/>
      <c r="O32" s="13"/>
      <c r="Q32" s="4"/>
      <c r="R32" s="34"/>
      <c r="S32" s="34"/>
      <c r="T32" s="34"/>
      <c r="U32" s="34"/>
    </row>
    <row r="33" spans="1:21" x14ac:dyDescent="0.25">
      <c r="A33" s="66" t="s">
        <v>48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8"/>
      <c r="Q33" s="4"/>
      <c r="R33" s="34"/>
      <c r="S33" s="34"/>
      <c r="T33" s="34"/>
      <c r="U33" s="34"/>
    </row>
    <row r="34" spans="1:21" x14ac:dyDescent="0.25">
      <c r="A34" s="15" t="s">
        <v>4</v>
      </c>
      <c r="B34" s="16">
        <v>1</v>
      </c>
      <c r="C34" s="16">
        <v>2</v>
      </c>
      <c r="D34" s="16">
        <v>3</v>
      </c>
      <c r="E34" s="16">
        <v>4</v>
      </c>
      <c r="F34" s="16">
        <v>5</v>
      </c>
      <c r="G34" s="16">
        <v>6</v>
      </c>
      <c r="H34" s="16">
        <v>7</v>
      </c>
      <c r="I34" s="16">
        <v>8</v>
      </c>
      <c r="J34" s="16">
        <v>9</v>
      </c>
      <c r="K34" s="16" t="s">
        <v>12</v>
      </c>
      <c r="L34" s="16" t="s">
        <v>13</v>
      </c>
      <c r="M34" s="16">
        <v>11</v>
      </c>
      <c r="N34" s="16">
        <v>12</v>
      </c>
      <c r="O34" s="27" t="s">
        <v>5</v>
      </c>
      <c r="Q34" s="4"/>
      <c r="R34" s="34"/>
      <c r="S34" s="34"/>
      <c r="T34" s="34"/>
      <c r="U34" s="34"/>
    </row>
    <row r="35" spans="1:21" x14ac:dyDescent="0.25">
      <c r="A35" s="22" t="s">
        <v>8</v>
      </c>
      <c r="B35" s="18">
        <v>12</v>
      </c>
      <c r="C35" s="18">
        <v>173</v>
      </c>
      <c r="D35" s="18">
        <v>945</v>
      </c>
      <c r="E35" s="18">
        <v>670</v>
      </c>
      <c r="F35" s="18">
        <v>680</v>
      </c>
      <c r="G35" s="18">
        <v>390</v>
      </c>
      <c r="H35" s="18">
        <v>69</v>
      </c>
      <c r="I35" s="18">
        <v>13</v>
      </c>
      <c r="J35" s="18">
        <v>860</v>
      </c>
      <c r="K35" s="18">
        <v>250</v>
      </c>
      <c r="L35" s="18">
        <v>350</v>
      </c>
      <c r="M35" s="18">
        <v>10</v>
      </c>
      <c r="N35" s="18">
        <v>0</v>
      </c>
      <c r="O35" s="28">
        <f>SUM(B35:N35)</f>
        <v>4422</v>
      </c>
    </row>
    <row r="36" spans="1:21" x14ac:dyDescent="0.25">
      <c r="A36" s="17" t="s">
        <v>9</v>
      </c>
      <c r="B36" s="18">
        <v>3</v>
      </c>
      <c r="C36" s="18">
        <v>190</v>
      </c>
      <c r="D36" s="18">
        <v>215</v>
      </c>
      <c r="E36" s="18">
        <v>600</v>
      </c>
      <c r="F36" s="18">
        <v>520</v>
      </c>
      <c r="G36" s="18">
        <v>300</v>
      </c>
      <c r="H36" s="18">
        <v>171</v>
      </c>
      <c r="I36" s="18">
        <v>8</v>
      </c>
      <c r="J36" s="18">
        <v>745</v>
      </c>
      <c r="K36" s="18">
        <v>40</v>
      </c>
      <c r="L36" s="18">
        <v>410</v>
      </c>
      <c r="M36" s="18">
        <v>420</v>
      </c>
      <c r="N36" s="18">
        <v>70</v>
      </c>
      <c r="O36" s="28">
        <f>SUM(B36:N36)</f>
        <v>3692</v>
      </c>
      <c r="P36" s="2"/>
      <c r="Q36" s="71" t="s">
        <v>20</v>
      </c>
      <c r="R36" s="3" t="s">
        <v>8</v>
      </c>
      <c r="S36" s="3">
        <f>SUM(C35:E35)</f>
        <v>1788</v>
      </c>
      <c r="T36" s="3">
        <f>SUM(F35:G35)</f>
        <v>1070</v>
      </c>
      <c r="U36" s="3">
        <f>SUM(B35,H35:N35)</f>
        <v>1564</v>
      </c>
    </row>
    <row r="37" spans="1:21" x14ac:dyDescent="0.25">
      <c r="A37" s="21" t="s">
        <v>23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29">
        <f>SUM(B37:N37)</f>
        <v>0</v>
      </c>
      <c r="P37" s="2"/>
      <c r="Q37" s="72"/>
      <c r="R37" s="3" t="s">
        <v>9</v>
      </c>
      <c r="S37" s="3">
        <f>SUM(C36:E36)</f>
        <v>1005</v>
      </c>
      <c r="T37" s="3">
        <f>SUM(F36:G36)</f>
        <v>820</v>
      </c>
      <c r="U37" s="3">
        <f>SUM(B36,H36:N36)</f>
        <v>1867</v>
      </c>
    </row>
    <row r="38" spans="1:21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Q38" s="4"/>
      <c r="R38" s="34"/>
      <c r="S38" s="34"/>
      <c r="T38" s="34"/>
      <c r="U38" s="34"/>
    </row>
    <row r="39" spans="1:21" x14ac:dyDescent="0.25">
      <c r="A39" s="66" t="s">
        <v>49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8"/>
      <c r="Q39" s="4"/>
      <c r="R39" s="34"/>
      <c r="S39" s="34"/>
      <c r="T39" s="34"/>
      <c r="U39" s="34"/>
    </row>
    <row r="40" spans="1:21" x14ac:dyDescent="0.25">
      <c r="A40" s="15" t="s">
        <v>4</v>
      </c>
      <c r="B40" s="16">
        <v>1</v>
      </c>
      <c r="C40" s="16">
        <v>2</v>
      </c>
      <c r="D40" s="16">
        <v>3</v>
      </c>
      <c r="E40" s="16">
        <v>4</v>
      </c>
      <c r="F40" s="16">
        <v>5</v>
      </c>
      <c r="G40" s="16">
        <v>6</v>
      </c>
      <c r="H40" s="16">
        <v>7</v>
      </c>
      <c r="I40" s="16">
        <v>8</v>
      </c>
      <c r="J40" s="16">
        <v>9</v>
      </c>
      <c r="K40" s="16" t="s">
        <v>12</v>
      </c>
      <c r="L40" s="16" t="s">
        <v>13</v>
      </c>
      <c r="M40" s="16">
        <v>11</v>
      </c>
      <c r="N40" s="16">
        <v>12</v>
      </c>
      <c r="O40" s="27" t="s">
        <v>5</v>
      </c>
      <c r="Q40" s="4"/>
      <c r="R40" s="34"/>
      <c r="S40" s="34"/>
      <c r="T40" s="34"/>
      <c r="U40" s="34"/>
    </row>
    <row r="41" spans="1:21" x14ac:dyDescent="0.25">
      <c r="A41" s="22" t="s">
        <v>8</v>
      </c>
      <c r="B41" s="18">
        <v>23</v>
      </c>
      <c r="C41" s="18">
        <v>184</v>
      </c>
      <c r="D41" s="18">
        <v>960</v>
      </c>
      <c r="E41" s="18">
        <v>670</v>
      </c>
      <c r="F41" s="18">
        <v>627</v>
      </c>
      <c r="G41" s="18">
        <v>380</v>
      </c>
      <c r="H41" s="18">
        <v>87</v>
      </c>
      <c r="I41" s="18">
        <v>17</v>
      </c>
      <c r="J41" s="18">
        <v>845</v>
      </c>
      <c r="K41" s="18">
        <v>340</v>
      </c>
      <c r="L41" s="18">
        <v>360</v>
      </c>
      <c r="M41" s="18">
        <v>10</v>
      </c>
      <c r="N41" s="18">
        <v>0</v>
      </c>
      <c r="O41" s="28">
        <f>SUM(B41:N41)</f>
        <v>4503</v>
      </c>
      <c r="Q41" s="4"/>
      <c r="R41" s="34"/>
      <c r="S41" s="34"/>
      <c r="T41" s="34"/>
      <c r="U41" s="34"/>
    </row>
    <row r="42" spans="1:21" x14ac:dyDescent="0.25">
      <c r="A42" s="17" t="s">
        <v>9</v>
      </c>
      <c r="B42" s="18">
        <v>0</v>
      </c>
      <c r="C42" s="18">
        <v>201</v>
      </c>
      <c r="D42" s="18">
        <v>195</v>
      </c>
      <c r="E42" s="18">
        <v>650</v>
      </c>
      <c r="F42" s="18">
        <v>515</v>
      </c>
      <c r="G42" s="18">
        <v>300</v>
      </c>
      <c r="H42" s="18">
        <v>175</v>
      </c>
      <c r="I42" s="18">
        <v>14</v>
      </c>
      <c r="J42" s="18">
        <v>760</v>
      </c>
      <c r="K42" s="18">
        <v>67</v>
      </c>
      <c r="L42" s="18">
        <v>400</v>
      </c>
      <c r="M42" s="18">
        <v>430</v>
      </c>
      <c r="N42" s="18">
        <v>110</v>
      </c>
      <c r="O42" s="28">
        <f>SUM(B42:N42)</f>
        <v>3817</v>
      </c>
      <c r="P42" s="2"/>
      <c r="Q42" s="70" t="s">
        <v>21</v>
      </c>
      <c r="R42" s="3" t="s">
        <v>8</v>
      </c>
      <c r="S42" s="3">
        <f>SUM(C41:E41)</f>
        <v>1814</v>
      </c>
      <c r="T42" s="3">
        <f>SUM(F41:G41)</f>
        <v>1007</v>
      </c>
      <c r="U42" s="3">
        <f>SUM(B41,H41:N41)</f>
        <v>1682</v>
      </c>
    </row>
    <row r="43" spans="1:21" x14ac:dyDescent="0.25">
      <c r="A43" s="21" t="s">
        <v>23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20</v>
      </c>
      <c r="K43" s="19">
        <v>0</v>
      </c>
      <c r="L43" s="19">
        <v>0</v>
      </c>
      <c r="M43" s="19">
        <v>0</v>
      </c>
      <c r="N43" s="19">
        <v>0</v>
      </c>
      <c r="O43" s="29">
        <v>20</v>
      </c>
      <c r="Q43" s="70"/>
      <c r="R43" s="3" t="s">
        <v>9</v>
      </c>
      <c r="S43" s="3">
        <f>SUM(C42:E42)</f>
        <v>1046</v>
      </c>
      <c r="T43" s="3">
        <f>SUM(F42:G42)</f>
        <v>815</v>
      </c>
      <c r="U43" s="3">
        <f>SUM(B42,H42:N42)</f>
        <v>1956</v>
      </c>
    </row>
    <row r="44" spans="1:21" x14ac:dyDescent="0.25">
      <c r="Q44" s="4"/>
      <c r="R44" s="34"/>
      <c r="S44" s="34"/>
      <c r="T44" s="34"/>
      <c r="U44" s="34"/>
    </row>
    <row r="45" spans="1:21" x14ac:dyDescent="0.25">
      <c r="A45" s="66" t="s">
        <v>50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8"/>
      <c r="Q45" s="4"/>
      <c r="R45" s="34"/>
      <c r="S45" s="34"/>
      <c r="T45" s="34"/>
      <c r="U45" s="34"/>
    </row>
    <row r="46" spans="1:21" x14ac:dyDescent="0.25">
      <c r="A46" s="15" t="s">
        <v>4</v>
      </c>
      <c r="B46" s="16">
        <v>1</v>
      </c>
      <c r="C46" s="16">
        <v>2</v>
      </c>
      <c r="D46" s="16">
        <v>3</v>
      </c>
      <c r="E46" s="16">
        <v>4</v>
      </c>
      <c r="F46" s="16">
        <v>5</v>
      </c>
      <c r="G46" s="16">
        <v>6</v>
      </c>
      <c r="H46" s="16">
        <v>7</v>
      </c>
      <c r="I46" s="16">
        <v>8</v>
      </c>
      <c r="J46" s="16">
        <v>9</v>
      </c>
      <c r="K46" s="16" t="s">
        <v>12</v>
      </c>
      <c r="L46" s="16" t="s">
        <v>13</v>
      </c>
      <c r="M46" s="16">
        <v>11</v>
      </c>
      <c r="N46" s="16">
        <v>12</v>
      </c>
      <c r="O46" s="27" t="s">
        <v>5</v>
      </c>
      <c r="Q46" s="4"/>
      <c r="R46" s="34"/>
      <c r="S46" s="34"/>
      <c r="T46" s="34"/>
      <c r="U46" s="34"/>
    </row>
    <row r="47" spans="1:21" x14ac:dyDescent="0.25">
      <c r="A47" s="22" t="s">
        <v>8</v>
      </c>
      <c r="B47" s="18">
        <v>23</v>
      </c>
      <c r="C47" s="18">
        <v>202</v>
      </c>
      <c r="D47" s="18">
        <v>1020</v>
      </c>
      <c r="E47" s="18">
        <v>600</v>
      </c>
      <c r="F47" s="18">
        <v>570</v>
      </c>
      <c r="G47" s="18">
        <v>350</v>
      </c>
      <c r="H47" s="18">
        <v>118</v>
      </c>
      <c r="I47" s="18">
        <v>19</v>
      </c>
      <c r="J47" s="18">
        <v>845</v>
      </c>
      <c r="K47" s="18">
        <v>355</v>
      </c>
      <c r="L47" s="18">
        <v>375</v>
      </c>
      <c r="M47" s="18">
        <v>15</v>
      </c>
      <c r="N47" s="18">
        <v>0</v>
      </c>
      <c r="O47" s="28">
        <f>SUM(B47:N47)</f>
        <v>4492</v>
      </c>
      <c r="Q47" s="4"/>
      <c r="R47" s="34"/>
      <c r="S47" s="34"/>
      <c r="T47" s="34"/>
      <c r="U47" s="34"/>
    </row>
    <row r="48" spans="1:21" x14ac:dyDescent="0.25">
      <c r="A48" s="17" t="s">
        <v>9</v>
      </c>
      <c r="B48" s="18">
        <v>0</v>
      </c>
      <c r="C48" s="18">
        <v>208</v>
      </c>
      <c r="D48" s="18">
        <v>260</v>
      </c>
      <c r="E48" s="18">
        <v>580</v>
      </c>
      <c r="F48" s="18">
        <v>510</v>
      </c>
      <c r="G48" s="18">
        <v>330</v>
      </c>
      <c r="H48" s="18">
        <v>170</v>
      </c>
      <c r="I48" s="18">
        <v>16</v>
      </c>
      <c r="J48" s="18">
        <v>760</v>
      </c>
      <c r="K48" s="18">
        <v>78</v>
      </c>
      <c r="L48" s="18">
        <v>410</v>
      </c>
      <c r="M48" s="18">
        <v>460</v>
      </c>
      <c r="N48" s="18">
        <v>100</v>
      </c>
      <c r="O48" s="28">
        <f>SUM(B48:N48)</f>
        <v>3882</v>
      </c>
      <c r="Q48" s="69" t="s">
        <v>22</v>
      </c>
      <c r="R48" s="3" t="s">
        <v>8</v>
      </c>
      <c r="S48" s="3">
        <f>SUM(C47:E47)</f>
        <v>1822</v>
      </c>
      <c r="T48" s="3">
        <f>SUM(F47:G47)</f>
        <v>920</v>
      </c>
      <c r="U48" s="3">
        <f>SUM(B47,H47:N47)</f>
        <v>1750</v>
      </c>
    </row>
    <row r="49" spans="1:24" ht="14.25" customHeight="1" x14ac:dyDescent="0.25">
      <c r="A49" s="21" t="s">
        <v>23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20</v>
      </c>
      <c r="K49" s="19">
        <v>0</v>
      </c>
      <c r="L49" s="19">
        <v>0</v>
      </c>
      <c r="M49" s="19">
        <v>0</v>
      </c>
      <c r="N49" s="19">
        <v>0</v>
      </c>
      <c r="O49" s="29">
        <v>20</v>
      </c>
      <c r="Q49" s="69"/>
      <c r="R49" s="3" t="s">
        <v>9</v>
      </c>
      <c r="S49" s="3">
        <f>SUM(C48:E48)</f>
        <v>1048</v>
      </c>
      <c r="T49" s="3">
        <f>SUM(F48:G48)</f>
        <v>840</v>
      </c>
      <c r="U49" s="3">
        <f>SUM(B48,H48:N48)</f>
        <v>1994</v>
      </c>
    </row>
    <row r="50" spans="1:24" x14ac:dyDescent="0.25">
      <c r="Q50" s="1"/>
      <c r="X50" s="8"/>
    </row>
    <row r="51" spans="1:24" x14ac:dyDescent="0.25">
      <c r="A51" s="66" t="s">
        <v>51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8"/>
      <c r="Q51" s="1"/>
      <c r="X51" s="8"/>
    </row>
    <row r="52" spans="1:24" x14ac:dyDescent="0.25">
      <c r="A52" s="15" t="s">
        <v>4</v>
      </c>
      <c r="B52" s="16">
        <v>1</v>
      </c>
      <c r="C52" s="16">
        <v>2</v>
      </c>
      <c r="D52" s="16">
        <v>3</v>
      </c>
      <c r="E52" s="16">
        <v>4</v>
      </c>
      <c r="F52" s="16">
        <v>5</v>
      </c>
      <c r="G52" s="16">
        <v>6</v>
      </c>
      <c r="H52" s="16">
        <v>7</v>
      </c>
      <c r="I52" s="16">
        <v>8</v>
      </c>
      <c r="J52" s="16">
        <v>9</v>
      </c>
      <c r="K52" s="16" t="s">
        <v>12</v>
      </c>
      <c r="L52" s="16" t="s">
        <v>13</v>
      </c>
      <c r="M52" s="16">
        <v>11</v>
      </c>
      <c r="N52" s="16">
        <v>12</v>
      </c>
      <c r="O52" s="27" t="s">
        <v>5</v>
      </c>
      <c r="Q52" s="1"/>
      <c r="X52" s="8"/>
    </row>
    <row r="53" spans="1:24" x14ac:dyDescent="0.25">
      <c r="A53" s="22" t="s">
        <v>8</v>
      </c>
      <c r="B53" s="18">
        <v>40</v>
      </c>
      <c r="C53" s="18">
        <v>216</v>
      </c>
      <c r="D53" s="18">
        <f>200+300+200+30+45+200+140</f>
        <v>1115</v>
      </c>
      <c r="E53" s="18">
        <v>510</v>
      </c>
      <c r="F53" s="18">
        <v>790</v>
      </c>
      <c r="G53" s="18">
        <f>45+20+80+40+55+120</f>
        <v>360</v>
      </c>
      <c r="H53" s="18">
        <v>114</v>
      </c>
      <c r="I53" s="18">
        <f>7+5.5+4+3.5</f>
        <v>20</v>
      </c>
      <c r="J53" s="18">
        <v>845</v>
      </c>
      <c r="K53" s="18">
        <f>30+60+50+25+110</f>
        <v>275</v>
      </c>
      <c r="L53" s="18">
        <f>170+210+30+20</f>
        <v>430</v>
      </c>
      <c r="M53" s="18">
        <f>8+15+2</f>
        <v>25</v>
      </c>
      <c r="N53" s="18">
        <v>0</v>
      </c>
      <c r="O53" s="28">
        <f>SUM(B53:N53)</f>
        <v>4740</v>
      </c>
      <c r="Q53" s="6"/>
      <c r="R53" s="6"/>
      <c r="S53" s="6"/>
    </row>
    <row r="54" spans="1:24" x14ac:dyDescent="0.25">
      <c r="A54" s="17" t="s">
        <v>9</v>
      </c>
      <c r="B54" s="18">
        <v>0</v>
      </c>
      <c r="C54" s="18">
        <v>230</v>
      </c>
      <c r="D54" s="18">
        <f>25+40+15+15+40+35</f>
        <v>170</v>
      </c>
      <c r="E54" s="18">
        <v>575</v>
      </c>
      <c r="F54" s="18">
        <v>570</v>
      </c>
      <c r="G54" s="18">
        <f>55+35+35+30+15+100</f>
        <v>270</v>
      </c>
      <c r="H54" s="18">
        <v>207</v>
      </c>
      <c r="I54" s="18">
        <f>2.5+5+2.5+1.5+4.5</f>
        <v>16</v>
      </c>
      <c r="J54" s="18">
        <v>760</v>
      </c>
      <c r="K54" s="18">
        <f>35+30+50</f>
        <v>115</v>
      </c>
      <c r="L54" s="18">
        <f>180+150+30+50</f>
        <v>410</v>
      </c>
      <c r="M54" s="18">
        <f>120+50+100+50+50+30</f>
        <v>400</v>
      </c>
      <c r="N54" s="18">
        <v>120</v>
      </c>
      <c r="O54" s="28">
        <f>SUM(B54:N54)</f>
        <v>3843</v>
      </c>
      <c r="Q54" s="69" t="s">
        <v>25</v>
      </c>
      <c r="R54" s="3" t="s">
        <v>8</v>
      </c>
      <c r="S54" s="3">
        <f>SUM(C53:E53)</f>
        <v>1841</v>
      </c>
      <c r="T54" s="3">
        <f>SUM(F53:G53)</f>
        <v>1150</v>
      </c>
      <c r="U54" s="3">
        <f>SUM(B53,H53:N53)</f>
        <v>1749</v>
      </c>
    </row>
    <row r="55" spans="1:24" x14ac:dyDescent="0.25">
      <c r="A55" s="21" t="s">
        <v>23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20</v>
      </c>
      <c r="K55" s="19">
        <v>0</v>
      </c>
      <c r="L55" s="19">
        <v>0</v>
      </c>
      <c r="M55" s="19">
        <v>0</v>
      </c>
      <c r="N55" s="19">
        <v>0</v>
      </c>
      <c r="O55" s="29">
        <f>SUM(B55:N55)</f>
        <v>20</v>
      </c>
      <c r="Q55" s="69"/>
      <c r="R55" s="3" t="s">
        <v>9</v>
      </c>
      <c r="S55" s="3">
        <f>SUM(C54:E54)</f>
        <v>975</v>
      </c>
      <c r="T55" s="3">
        <f>SUM(F54:G54)</f>
        <v>840</v>
      </c>
      <c r="U55" s="3">
        <f>SUM(B54,H54:N54)</f>
        <v>2028</v>
      </c>
    </row>
    <row r="56" spans="1:24" x14ac:dyDescent="0.25">
      <c r="Q56" s="7"/>
      <c r="R56" s="7"/>
      <c r="S56" s="7"/>
    </row>
    <row r="57" spans="1:24" x14ac:dyDescent="0.25">
      <c r="A57" s="66" t="s">
        <v>56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8"/>
      <c r="Q57" s="1"/>
    </row>
    <row r="58" spans="1:24" x14ac:dyDescent="0.25">
      <c r="A58" s="15" t="s">
        <v>4</v>
      </c>
      <c r="B58" s="16">
        <v>1</v>
      </c>
      <c r="C58" s="16">
        <v>2</v>
      </c>
      <c r="D58" s="16">
        <v>3</v>
      </c>
      <c r="E58" s="16">
        <v>4</v>
      </c>
      <c r="F58" s="16">
        <v>5</v>
      </c>
      <c r="G58" s="16">
        <v>6</v>
      </c>
      <c r="H58" s="16">
        <v>7</v>
      </c>
      <c r="I58" s="16">
        <v>8</v>
      </c>
      <c r="J58" s="16">
        <v>9</v>
      </c>
      <c r="K58" s="16" t="s">
        <v>12</v>
      </c>
      <c r="L58" s="16" t="s">
        <v>13</v>
      </c>
      <c r="M58" s="16">
        <v>11</v>
      </c>
      <c r="N58" s="16">
        <v>12</v>
      </c>
      <c r="O58" s="27" t="s">
        <v>5</v>
      </c>
      <c r="Q58" s="1"/>
    </row>
    <row r="59" spans="1:24" x14ac:dyDescent="0.25">
      <c r="A59" s="22" t="s">
        <v>8</v>
      </c>
      <c r="B59" s="18">
        <v>50</v>
      </c>
      <c r="C59" s="18">
        <v>293</v>
      </c>
      <c r="D59" s="18">
        <v>1645</v>
      </c>
      <c r="E59" s="18">
        <f>150+550</f>
        <v>700</v>
      </c>
      <c r="F59" s="18">
        <v>870</v>
      </c>
      <c r="G59" s="18">
        <v>330</v>
      </c>
      <c r="H59" s="18">
        <v>127</v>
      </c>
      <c r="I59" s="18">
        <v>23</v>
      </c>
      <c r="J59" s="18">
        <v>1140</v>
      </c>
      <c r="K59" s="18">
        <v>295</v>
      </c>
      <c r="L59" s="18">
        <v>490</v>
      </c>
      <c r="M59" s="18">
        <v>45</v>
      </c>
      <c r="N59" s="18">
        <v>0</v>
      </c>
      <c r="O59" s="28">
        <f>SUM(B59:N59)</f>
        <v>6008</v>
      </c>
      <c r="Q59" s="6"/>
      <c r="R59" s="6"/>
      <c r="S59" s="6"/>
    </row>
    <row r="60" spans="1:24" x14ac:dyDescent="0.25">
      <c r="A60" s="17" t="s">
        <v>9</v>
      </c>
      <c r="B60" s="18">
        <v>0</v>
      </c>
      <c r="C60" s="18">
        <v>289</v>
      </c>
      <c r="D60" s="18">
        <v>280</v>
      </c>
      <c r="E60" s="18">
        <f>110+600</f>
        <v>710</v>
      </c>
      <c r="F60" s="18">
        <v>600</v>
      </c>
      <c r="G60" s="18">
        <v>300</v>
      </c>
      <c r="H60" s="18">
        <v>197</v>
      </c>
      <c r="I60" s="18">
        <v>22</v>
      </c>
      <c r="J60" s="18">
        <v>1010</v>
      </c>
      <c r="K60" s="18">
        <v>90</v>
      </c>
      <c r="L60" s="18">
        <v>445</v>
      </c>
      <c r="M60" s="18">
        <v>475</v>
      </c>
      <c r="N60" s="18">
        <v>130</v>
      </c>
      <c r="O60" s="28">
        <f>SUM(B60:N60)</f>
        <v>4548</v>
      </c>
      <c r="Q60" s="69" t="s">
        <v>57</v>
      </c>
      <c r="R60" s="3" t="s">
        <v>8</v>
      </c>
      <c r="S60" s="3">
        <f>SUM(C59:E59)</f>
        <v>2638</v>
      </c>
      <c r="T60" s="3">
        <f>SUM(F59:G59)</f>
        <v>1200</v>
      </c>
      <c r="U60" s="3">
        <f>SUM(B59,H59:N59)</f>
        <v>2170</v>
      </c>
    </row>
    <row r="61" spans="1:24" x14ac:dyDescent="0.25">
      <c r="A61" s="21" t="s">
        <v>23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10</v>
      </c>
      <c r="K61" s="19">
        <v>0</v>
      </c>
      <c r="L61" s="19">
        <v>0</v>
      </c>
      <c r="M61" s="19">
        <v>0</v>
      </c>
      <c r="N61" s="19">
        <v>0</v>
      </c>
      <c r="O61" s="29">
        <f>SUM(B61:N61)</f>
        <v>10</v>
      </c>
      <c r="Q61" s="69"/>
      <c r="R61" s="3" t="s">
        <v>9</v>
      </c>
      <c r="S61" s="3">
        <f>SUM(C60:E60)</f>
        <v>1279</v>
      </c>
      <c r="T61" s="3">
        <f>SUM(F60:G60)</f>
        <v>900</v>
      </c>
      <c r="U61" s="3">
        <f>SUM(B60,H60:N60)</f>
        <v>2369</v>
      </c>
    </row>
  </sheetData>
  <mergeCells count="21">
    <mergeCell ref="A1:O2"/>
    <mergeCell ref="A45:O45"/>
    <mergeCell ref="A9:O9"/>
    <mergeCell ref="A3:O3"/>
    <mergeCell ref="Q12:Q13"/>
    <mergeCell ref="Q6:Q7"/>
    <mergeCell ref="A57:O57"/>
    <mergeCell ref="Q60:Q61"/>
    <mergeCell ref="A51:O51"/>
    <mergeCell ref="Q54:Q55"/>
    <mergeCell ref="A15:O15"/>
    <mergeCell ref="A21:O21"/>
    <mergeCell ref="A27:O27"/>
    <mergeCell ref="A33:O33"/>
    <mergeCell ref="A39:O39"/>
    <mergeCell ref="Q42:Q43"/>
    <mergeCell ref="Q48:Q49"/>
    <mergeCell ref="Q18:Q19"/>
    <mergeCell ref="Q24:Q25"/>
    <mergeCell ref="Q30:Q31"/>
    <mergeCell ref="Q36:Q37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tabSelected="1" zoomScale="80" zoomScaleNormal="80" workbookViewId="0">
      <selection activeCell="O46" sqref="O46"/>
    </sheetView>
  </sheetViews>
  <sheetFormatPr defaultRowHeight="15" x14ac:dyDescent="0.25"/>
  <cols>
    <col min="1" max="1" width="8.5703125" bestFit="1" customWidth="1"/>
    <col min="2" max="2" width="17.42578125" bestFit="1" customWidth="1"/>
    <col min="3" max="3" width="17.85546875" bestFit="1" customWidth="1"/>
    <col min="4" max="4" width="15.85546875" bestFit="1" customWidth="1"/>
    <col min="5" max="5" width="16.28515625" bestFit="1" customWidth="1"/>
    <col min="6" max="6" width="2.7109375" customWidth="1"/>
    <col min="7" max="7" width="12.28515625" bestFit="1" customWidth="1"/>
    <col min="8" max="8" width="16" bestFit="1" customWidth="1"/>
    <col min="9" max="9" width="16.140625" bestFit="1" customWidth="1"/>
    <col min="10" max="10" width="14.140625" bestFit="1" customWidth="1"/>
    <col min="11" max="11" width="14.28515625" bestFit="1" customWidth="1"/>
    <col min="12" max="12" width="2.42578125" customWidth="1"/>
    <col min="13" max="13" width="13.28515625" customWidth="1"/>
    <col min="14" max="14" width="17.42578125" bestFit="1" customWidth="1"/>
    <col min="15" max="15" width="17.85546875" bestFit="1" customWidth="1"/>
    <col min="16" max="16" width="15.85546875" bestFit="1" customWidth="1"/>
    <col min="17" max="17" width="16.28515625" bestFit="1" customWidth="1"/>
    <col min="18" max="18" width="2.140625" style="10" customWidth="1"/>
    <col min="19" max="19" width="11.42578125" bestFit="1" customWidth="1"/>
    <col min="20" max="20" width="17.42578125" bestFit="1" customWidth="1"/>
    <col min="21" max="21" width="17.85546875" bestFit="1" customWidth="1"/>
    <col min="22" max="22" width="15.85546875" bestFit="1" customWidth="1"/>
    <col min="23" max="23" width="16.28515625" bestFit="1" customWidth="1"/>
  </cols>
  <sheetData>
    <row r="1" spans="1:23" x14ac:dyDescent="0.25">
      <c r="A1" s="82" t="s">
        <v>55</v>
      </c>
      <c r="B1" s="82"/>
      <c r="C1" s="82"/>
      <c r="D1" s="82"/>
      <c r="E1" s="82"/>
      <c r="F1" s="82"/>
      <c r="G1" s="82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x14ac:dyDescent="0.25">
      <c r="A2" s="82"/>
      <c r="B2" s="82"/>
      <c r="C2" s="82"/>
      <c r="D2" s="82"/>
      <c r="E2" s="82"/>
      <c r="F2" s="82"/>
      <c r="G2" s="82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3" x14ac:dyDescent="0.25">
      <c r="A3" s="51" t="s">
        <v>1</v>
      </c>
      <c r="B3" s="52" t="s">
        <v>54</v>
      </c>
      <c r="C3" s="52" t="s">
        <v>36</v>
      </c>
      <c r="D3" s="52" t="s">
        <v>53</v>
      </c>
      <c r="E3" s="53" t="s">
        <v>37</v>
      </c>
      <c r="F3" s="9"/>
      <c r="G3" s="51" t="s">
        <v>2</v>
      </c>
      <c r="H3" s="52" t="s">
        <v>54</v>
      </c>
      <c r="I3" s="52" t="s">
        <v>36</v>
      </c>
      <c r="J3" s="52" t="s">
        <v>53</v>
      </c>
      <c r="K3" s="53" t="s">
        <v>37</v>
      </c>
      <c r="L3" s="9"/>
      <c r="M3" s="51" t="s">
        <v>58</v>
      </c>
      <c r="N3" s="52" t="s">
        <v>54</v>
      </c>
      <c r="O3" s="52" t="s">
        <v>36</v>
      </c>
      <c r="P3" s="52" t="s">
        <v>53</v>
      </c>
      <c r="Q3" s="53" t="s">
        <v>37</v>
      </c>
      <c r="S3" s="51" t="s">
        <v>59</v>
      </c>
      <c r="T3" s="52" t="s">
        <v>54</v>
      </c>
      <c r="U3" s="52" t="s">
        <v>36</v>
      </c>
      <c r="V3" s="52" t="s">
        <v>53</v>
      </c>
      <c r="W3" s="53" t="s">
        <v>37</v>
      </c>
    </row>
    <row r="4" spans="1:23" x14ac:dyDescent="0.25">
      <c r="A4" s="54" t="s">
        <v>14</v>
      </c>
      <c r="B4" s="55"/>
      <c r="C4" s="55">
        <v>328</v>
      </c>
      <c r="D4" s="55"/>
      <c r="E4" s="56">
        <v>29</v>
      </c>
      <c r="F4" s="9"/>
      <c r="G4" s="54" t="s">
        <v>14</v>
      </c>
      <c r="H4" s="55"/>
      <c r="I4" s="55">
        <v>313</v>
      </c>
      <c r="J4" s="55"/>
      <c r="K4" s="56">
        <v>42</v>
      </c>
      <c r="L4" s="9"/>
      <c r="M4" s="54" t="s">
        <v>14</v>
      </c>
      <c r="N4" s="55"/>
      <c r="O4" s="55">
        <v>70</v>
      </c>
      <c r="P4" s="55"/>
      <c r="Q4" s="56">
        <v>85</v>
      </c>
      <c r="S4" s="54" t="s">
        <v>14</v>
      </c>
      <c r="T4" s="55"/>
      <c r="U4" s="55">
        <f>C4+I4+O4</f>
        <v>711</v>
      </c>
      <c r="V4" s="55"/>
      <c r="W4" s="56">
        <f>E4+K4+Q4</f>
        <v>156</v>
      </c>
    </row>
    <row r="5" spans="1:23" x14ac:dyDescent="0.25">
      <c r="A5" s="54" t="s">
        <v>15</v>
      </c>
      <c r="B5" s="55">
        <f>[1]Bestandsopgørelse!S3</f>
        <v>1395</v>
      </c>
      <c r="C5" s="55">
        <v>384</v>
      </c>
      <c r="D5" s="55">
        <f>[1]Bestandsopgørelse!S4</f>
        <v>548</v>
      </c>
      <c r="E5" s="56">
        <v>206</v>
      </c>
      <c r="F5" s="9"/>
      <c r="G5" s="54" t="s">
        <v>15</v>
      </c>
      <c r="H5" s="55">
        <v>856</v>
      </c>
      <c r="I5" s="55">
        <v>267</v>
      </c>
      <c r="J5" s="55">
        <v>638</v>
      </c>
      <c r="K5" s="56">
        <v>247</v>
      </c>
      <c r="L5" s="9"/>
      <c r="M5" s="54" t="s">
        <v>15</v>
      </c>
      <c r="N5" s="55">
        <v>1021</v>
      </c>
      <c r="O5" s="55">
        <v>91</v>
      </c>
      <c r="P5" s="55">
        <v>1061</v>
      </c>
      <c r="Q5" s="56">
        <v>61</v>
      </c>
      <c r="S5" s="54" t="s">
        <v>15</v>
      </c>
      <c r="T5" s="55">
        <f>B5+H5+N5</f>
        <v>3272</v>
      </c>
      <c r="U5" s="55">
        <f t="shared" ref="U5:U13" si="0">C5+I5+O5</f>
        <v>742</v>
      </c>
      <c r="V5" s="55">
        <f>D5+J5+P5</f>
        <v>2247</v>
      </c>
      <c r="W5" s="56">
        <f t="shared" ref="W5:W13" si="1">E5+K5+Q5</f>
        <v>514</v>
      </c>
    </row>
    <row r="6" spans="1:23" x14ac:dyDescent="0.25">
      <c r="A6" s="54" t="s">
        <v>16</v>
      </c>
      <c r="B6" s="55">
        <f>[1]Bestandsopgørelse!S8</f>
        <v>1545</v>
      </c>
      <c r="C6" s="55">
        <v>305</v>
      </c>
      <c r="D6" s="55">
        <f>[1]Bestandsopgørelse!S9</f>
        <v>721</v>
      </c>
      <c r="E6" s="56">
        <v>200</v>
      </c>
      <c r="F6" s="9"/>
      <c r="G6" s="54" t="s">
        <v>16</v>
      </c>
      <c r="H6" s="55">
        <v>839</v>
      </c>
      <c r="I6" s="55">
        <v>262</v>
      </c>
      <c r="J6" s="55">
        <v>735</v>
      </c>
      <c r="K6" s="56">
        <v>201</v>
      </c>
      <c r="L6" s="9"/>
      <c r="M6" s="54" t="s">
        <v>16</v>
      </c>
      <c r="N6" s="55">
        <v>937</v>
      </c>
      <c r="O6" s="55">
        <v>91</v>
      </c>
      <c r="P6" s="55">
        <v>1195</v>
      </c>
      <c r="Q6" s="56">
        <v>69</v>
      </c>
      <c r="S6" s="54" t="s">
        <v>16</v>
      </c>
      <c r="T6" s="55">
        <f t="shared" ref="T6:T13" si="2">B6+H6+N6</f>
        <v>3321</v>
      </c>
      <c r="U6" s="55">
        <f t="shared" si="0"/>
        <v>658</v>
      </c>
      <c r="V6" s="55">
        <f t="shared" ref="V6:V13" si="3">D6+J6+P6</f>
        <v>2651</v>
      </c>
      <c r="W6" s="56">
        <f t="shared" si="1"/>
        <v>470</v>
      </c>
    </row>
    <row r="7" spans="1:23" x14ac:dyDescent="0.25">
      <c r="A7" s="54" t="s">
        <v>17</v>
      </c>
      <c r="B7" s="57">
        <f>[1]Bestandsopgørelse!S13</f>
        <v>1822</v>
      </c>
      <c r="C7" s="55">
        <v>388</v>
      </c>
      <c r="D7" s="55">
        <f>[1]Bestandsopgørelse!S14</f>
        <v>901</v>
      </c>
      <c r="E7" s="56">
        <v>136</v>
      </c>
      <c r="F7" s="9"/>
      <c r="G7" s="54" t="s">
        <v>17</v>
      </c>
      <c r="H7" s="57">
        <v>978</v>
      </c>
      <c r="I7" s="55">
        <v>294</v>
      </c>
      <c r="J7" s="55">
        <v>785</v>
      </c>
      <c r="K7" s="56">
        <v>164</v>
      </c>
      <c r="L7" s="9"/>
      <c r="M7" s="54" t="s">
        <v>17</v>
      </c>
      <c r="N7" s="57">
        <v>1004</v>
      </c>
      <c r="O7" s="55">
        <v>99</v>
      </c>
      <c r="P7" s="55">
        <v>1331</v>
      </c>
      <c r="Q7" s="56">
        <v>67</v>
      </c>
      <c r="S7" s="54" t="s">
        <v>17</v>
      </c>
      <c r="T7" s="57">
        <f t="shared" si="2"/>
        <v>3804</v>
      </c>
      <c r="U7" s="55">
        <f t="shared" si="0"/>
        <v>781</v>
      </c>
      <c r="V7" s="55">
        <f t="shared" si="3"/>
        <v>3017</v>
      </c>
      <c r="W7" s="56">
        <f t="shared" si="1"/>
        <v>367</v>
      </c>
    </row>
    <row r="8" spans="1:23" x14ac:dyDescent="0.25">
      <c r="A8" s="54" t="s">
        <v>18</v>
      </c>
      <c r="B8" s="55">
        <f>[1]Bestandsopgørelse!S18</f>
        <v>1771</v>
      </c>
      <c r="C8" s="55">
        <v>422</v>
      </c>
      <c r="D8" s="55">
        <f>[1]Bestandsopgørelse!S19</f>
        <v>1120</v>
      </c>
      <c r="E8" s="56">
        <v>196</v>
      </c>
      <c r="F8" s="9"/>
      <c r="G8" s="54" t="s">
        <v>18</v>
      </c>
      <c r="H8" s="55">
        <v>1122</v>
      </c>
      <c r="I8" s="55">
        <v>268</v>
      </c>
      <c r="J8" s="55">
        <v>775</v>
      </c>
      <c r="K8" s="56">
        <v>191</v>
      </c>
      <c r="L8" s="9"/>
      <c r="M8" s="54" t="s">
        <v>18</v>
      </c>
      <c r="N8" s="55">
        <v>1339</v>
      </c>
      <c r="O8" s="55">
        <v>102</v>
      </c>
      <c r="P8" s="55">
        <v>1633</v>
      </c>
      <c r="Q8" s="56">
        <v>82</v>
      </c>
      <c r="S8" s="54" t="s">
        <v>18</v>
      </c>
      <c r="T8" s="55">
        <f t="shared" si="2"/>
        <v>4232</v>
      </c>
      <c r="U8" s="55">
        <f t="shared" si="0"/>
        <v>792</v>
      </c>
      <c r="V8" s="55">
        <f t="shared" si="3"/>
        <v>3528</v>
      </c>
      <c r="W8" s="56">
        <f t="shared" si="1"/>
        <v>469</v>
      </c>
    </row>
    <row r="9" spans="1:23" x14ac:dyDescent="0.25">
      <c r="A9" s="54" t="s">
        <v>19</v>
      </c>
      <c r="B9" s="55">
        <f>[1]Bestandsopgørelse!S23</f>
        <v>1623</v>
      </c>
      <c r="C9" s="55">
        <v>480</v>
      </c>
      <c r="D9" s="55">
        <f>[1]Bestandsopgørelse!S24</f>
        <v>1014</v>
      </c>
      <c r="E9" s="56">
        <v>265</v>
      </c>
      <c r="F9" s="9"/>
      <c r="G9" s="54" t="s">
        <v>19</v>
      </c>
      <c r="H9" s="55">
        <f>[1]Bestandsopgørelse!T23</f>
        <v>1167</v>
      </c>
      <c r="I9" s="55">
        <v>365</v>
      </c>
      <c r="J9" s="55">
        <f>[1]Bestandsopgørelse!T24</f>
        <v>755</v>
      </c>
      <c r="K9" s="56">
        <v>255</v>
      </c>
      <c r="L9" s="9"/>
      <c r="M9" s="54" t="s">
        <v>19</v>
      </c>
      <c r="N9" s="55">
        <f>[1]Bestandsopgørelse!U23</f>
        <v>1445</v>
      </c>
      <c r="O9" s="55">
        <v>157</v>
      </c>
      <c r="P9" s="55">
        <f>[1]Bestandsopgørelse!U24</f>
        <v>1693</v>
      </c>
      <c r="Q9" s="56">
        <v>108</v>
      </c>
      <c r="S9" s="54" t="s">
        <v>19</v>
      </c>
      <c r="T9" s="55">
        <f t="shared" si="2"/>
        <v>4235</v>
      </c>
      <c r="U9" s="55">
        <f t="shared" si="0"/>
        <v>1002</v>
      </c>
      <c r="V9" s="55">
        <f t="shared" si="3"/>
        <v>3462</v>
      </c>
      <c r="W9" s="56">
        <f t="shared" si="1"/>
        <v>628</v>
      </c>
    </row>
    <row r="10" spans="1:23" x14ac:dyDescent="0.25">
      <c r="A10" s="54" t="s">
        <v>20</v>
      </c>
      <c r="B10" s="55">
        <f>[1]Bestandsopgørelse!S28</f>
        <v>1788</v>
      </c>
      <c r="C10" s="55">
        <v>531</v>
      </c>
      <c r="D10" s="55">
        <f>[1]Bestandsopgørelse!S29</f>
        <v>1005</v>
      </c>
      <c r="E10" s="56">
        <v>297</v>
      </c>
      <c r="F10" s="9"/>
      <c r="G10" s="54" t="s">
        <v>20</v>
      </c>
      <c r="H10" s="55">
        <f>[1]Bestandsopgørelse!T28</f>
        <v>1070</v>
      </c>
      <c r="I10" s="55">
        <v>302</v>
      </c>
      <c r="J10" s="55">
        <f>[1]Bestandsopgørelse!T29</f>
        <v>820</v>
      </c>
      <c r="K10" s="56">
        <v>276</v>
      </c>
      <c r="L10" s="9"/>
      <c r="M10" s="54" t="s">
        <v>20</v>
      </c>
      <c r="N10" s="55">
        <f>[1]Bestandsopgørelse!U28</f>
        <v>1564</v>
      </c>
      <c r="O10" s="55">
        <v>173</v>
      </c>
      <c r="P10" s="55">
        <f>[1]Bestandsopgørelse!U29</f>
        <v>1867</v>
      </c>
      <c r="Q10" s="56">
        <v>130</v>
      </c>
      <c r="S10" s="54" t="s">
        <v>20</v>
      </c>
      <c r="T10" s="55">
        <f t="shared" si="2"/>
        <v>4422</v>
      </c>
      <c r="U10" s="55">
        <f t="shared" si="0"/>
        <v>1006</v>
      </c>
      <c r="V10" s="55">
        <f t="shared" si="3"/>
        <v>3692</v>
      </c>
      <c r="W10" s="56">
        <f t="shared" si="1"/>
        <v>703</v>
      </c>
    </row>
    <row r="11" spans="1:23" x14ac:dyDescent="0.25">
      <c r="A11" s="54" t="s">
        <v>21</v>
      </c>
      <c r="B11" s="55">
        <f>[1]Bestandsopgørelse!S33</f>
        <v>1814</v>
      </c>
      <c r="C11" s="55">
        <v>611</v>
      </c>
      <c r="D11" s="55">
        <f>[1]Bestandsopgørelse!S34</f>
        <v>1046</v>
      </c>
      <c r="E11" s="56">
        <v>294</v>
      </c>
      <c r="F11" s="9"/>
      <c r="G11" s="54" t="s">
        <v>21</v>
      </c>
      <c r="H11" s="55">
        <f>[1]Bestandsopgørelse!T33</f>
        <v>1007</v>
      </c>
      <c r="I11" s="55">
        <v>284</v>
      </c>
      <c r="J11" s="55">
        <f>[1]Bestandsopgørelse!T34</f>
        <v>815</v>
      </c>
      <c r="K11" s="56">
        <v>229</v>
      </c>
      <c r="L11" s="9"/>
      <c r="M11" s="54" t="s">
        <v>21</v>
      </c>
      <c r="N11" s="55">
        <f>[1]Bestandsopgørelse!U33</f>
        <v>1682</v>
      </c>
      <c r="O11" s="55">
        <v>184</v>
      </c>
      <c r="P11" s="55">
        <f>[1]Bestandsopgørelse!U34</f>
        <v>1956</v>
      </c>
      <c r="Q11" s="56">
        <v>119</v>
      </c>
      <c r="S11" s="54" t="s">
        <v>21</v>
      </c>
      <c r="T11" s="55">
        <f t="shared" si="2"/>
        <v>4503</v>
      </c>
      <c r="U11" s="55">
        <f t="shared" si="0"/>
        <v>1079</v>
      </c>
      <c r="V11" s="55">
        <f t="shared" si="3"/>
        <v>3817</v>
      </c>
      <c r="W11" s="56">
        <f t="shared" si="1"/>
        <v>642</v>
      </c>
    </row>
    <row r="12" spans="1:23" x14ac:dyDescent="0.25">
      <c r="A12" s="54" t="s">
        <v>22</v>
      </c>
      <c r="B12" s="55">
        <f>[1]Bestandsopgørelse!S38</f>
        <v>1822</v>
      </c>
      <c r="C12" s="55">
        <v>464</v>
      </c>
      <c r="D12" s="55">
        <f>[1]Bestandsopgørelse!S39</f>
        <v>1048</v>
      </c>
      <c r="E12" s="56">
        <v>294</v>
      </c>
      <c r="F12" s="9"/>
      <c r="G12" s="54" t="s">
        <v>22</v>
      </c>
      <c r="H12" s="55">
        <f>[1]Bestandsopgørelse!T38</f>
        <v>920</v>
      </c>
      <c r="I12" s="55">
        <v>300</v>
      </c>
      <c r="J12" s="55">
        <f>[1]Bestandsopgørelse!T39</f>
        <v>840</v>
      </c>
      <c r="K12" s="56">
        <v>209</v>
      </c>
      <c r="L12" s="9"/>
      <c r="M12" s="54" t="s">
        <v>22</v>
      </c>
      <c r="N12" s="55">
        <f>[1]Bestandsopgørelse!U38</f>
        <v>1750</v>
      </c>
      <c r="O12" s="55">
        <v>169</v>
      </c>
      <c r="P12" s="55">
        <f>[1]Bestandsopgørelse!U39</f>
        <v>1994</v>
      </c>
      <c r="Q12" s="56">
        <v>126</v>
      </c>
      <c r="S12" s="54" t="s">
        <v>22</v>
      </c>
      <c r="T12" s="55">
        <f t="shared" si="2"/>
        <v>4492</v>
      </c>
      <c r="U12" s="55">
        <f t="shared" si="0"/>
        <v>933</v>
      </c>
      <c r="V12" s="55">
        <f t="shared" si="3"/>
        <v>3882</v>
      </c>
      <c r="W12" s="56">
        <f t="shared" si="1"/>
        <v>629</v>
      </c>
    </row>
    <row r="13" spans="1:23" x14ac:dyDescent="0.25">
      <c r="A13" s="58" t="s">
        <v>25</v>
      </c>
      <c r="B13" s="59">
        <f>Bestandsopgørelse!S54</f>
        <v>1841</v>
      </c>
      <c r="C13" s="59">
        <v>394</v>
      </c>
      <c r="D13" s="59">
        <f>Bestandsopgørelse!S55</f>
        <v>975</v>
      </c>
      <c r="E13" s="60">
        <v>273</v>
      </c>
      <c r="F13" s="9"/>
      <c r="G13" s="58" t="s">
        <v>25</v>
      </c>
      <c r="H13" s="59">
        <f>Bestandsopgørelse!T54</f>
        <v>1150</v>
      </c>
      <c r="I13" s="59">
        <v>210</v>
      </c>
      <c r="J13" s="59">
        <f>Bestandsopgørelse!T55</f>
        <v>840</v>
      </c>
      <c r="K13" s="60">
        <v>216</v>
      </c>
      <c r="L13" s="9"/>
      <c r="M13" s="58" t="s">
        <v>25</v>
      </c>
      <c r="N13" s="59">
        <f>Bestandsopgørelse!U54</f>
        <v>1749</v>
      </c>
      <c r="O13" s="59">
        <f>Vildtudbyttestatistik!D13+Vildtudbyttestatistik!E13+Vildtudbyttestatistik!F13+Vildtudbyttestatistik!G13+Vildtudbyttestatistik!H13+Vildtudbyttestatistik!I13</f>
        <v>258</v>
      </c>
      <c r="P13" s="59">
        <f>Bestandsopgørelse!U55</f>
        <v>2028</v>
      </c>
      <c r="Q13" s="60">
        <f>Vildtudbyttestatistik!D26+Vildtudbyttestatistik!E26+Vildtudbyttestatistik!F26+Vildtudbyttestatistik!G26+Vildtudbyttestatistik!H26+Vildtudbyttestatistik!I26</f>
        <v>374</v>
      </c>
      <c r="S13" s="58" t="s">
        <v>25</v>
      </c>
      <c r="T13" s="59">
        <f t="shared" si="2"/>
        <v>4740</v>
      </c>
      <c r="U13" s="59">
        <f t="shared" si="0"/>
        <v>862</v>
      </c>
      <c r="V13" s="59">
        <f t="shared" si="3"/>
        <v>3843</v>
      </c>
      <c r="W13" s="60">
        <f t="shared" si="1"/>
        <v>863</v>
      </c>
    </row>
    <row r="14" spans="1:23" x14ac:dyDescent="0.25">
      <c r="A14" s="58" t="s">
        <v>57</v>
      </c>
      <c r="B14" s="65">
        <f>Bestandsopgørelse!S60</f>
        <v>2638</v>
      </c>
      <c r="C14" s="65">
        <v>535</v>
      </c>
      <c r="D14" s="65">
        <f>Bestandsopgørelse!S61</f>
        <v>1279</v>
      </c>
      <c r="E14" s="65">
        <v>316</v>
      </c>
      <c r="F14" s="9"/>
      <c r="G14" s="58" t="s">
        <v>57</v>
      </c>
      <c r="H14" s="65">
        <f>Bestandsopgørelse!T60</f>
        <v>1200</v>
      </c>
      <c r="I14" s="65">
        <v>317</v>
      </c>
      <c r="J14" s="65">
        <f>Bestandsopgørelse!T61</f>
        <v>900</v>
      </c>
      <c r="K14" s="65">
        <v>265</v>
      </c>
      <c r="L14" s="9"/>
      <c r="M14" s="58" t="s">
        <v>57</v>
      </c>
      <c r="N14" s="65">
        <f>Bestandsopgørelse!U60</f>
        <v>2170</v>
      </c>
      <c r="O14" s="65">
        <v>507</v>
      </c>
      <c r="P14" s="65">
        <f>Bestandsopgørelse!U61</f>
        <v>2369</v>
      </c>
      <c r="Q14" s="65">
        <v>557</v>
      </c>
      <c r="S14" s="58" t="s">
        <v>57</v>
      </c>
      <c r="T14" s="65">
        <f>B14+H14+N14</f>
        <v>6008</v>
      </c>
      <c r="U14" s="65">
        <v>1359</v>
      </c>
      <c r="V14" s="65">
        <f>D14+J14+P14</f>
        <v>4548</v>
      </c>
      <c r="W14" s="65">
        <v>1138</v>
      </c>
    </row>
    <row r="15" spans="1:23" x14ac:dyDescent="0.25">
      <c r="A15" s="61"/>
      <c r="B15" s="50"/>
      <c r="C15" s="50"/>
      <c r="D15" s="50"/>
      <c r="E15" s="50"/>
      <c r="F15" s="9"/>
      <c r="G15" s="61"/>
      <c r="H15" s="50"/>
      <c r="I15" s="50"/>
      <c r="J15" s="50"/>
      <c r="K15" s="50"/>
      <c r="L15" s="9"/>
      <c r="M15" s="50"/>
      <c r="N15" s="50"/>
      <c r="O15" s="50"/>
      <c r="P15" s="50"/>
      <c r="Q15" s="50"/>
      <c r="S15" s="50"/>
      <c r="T15" s="50"/>
      <c r="U15" s="50"/>
      <c r="V15" s="50"/>
      <c r="W15" s="50"/>
    </row>
    <row r="16" spans="1:23" x14ac:dyDescent="0.25">
      <c r="A16" s="61"/>
      <c r="B16" s="50"/>
      <c r="C16" s="50"/>
      <c r="D16" s="50"/>
      <c r="E16" s="50"/>
      <c r="F16" s="9"/>
      <c r="G16" s="61"/>
      <c r="H16" s="50"/>
      <c r="I16" s="50"/>
      <c r="J16" s="50"/>
      <c r="K16" s="50"/>
      <c r="L16" s="9"/>
      <c r="M16" s="50"/>
      <c r="N16" s="50"/>
      <c r="O16" s="50"/>
      <c r="P16" s="50"/>
      <c r="Q16" s="50"/>
      <c r="S16" s="50"/>
      <c r="T16" s="50"/>
      <c r="U16" s="50"/>
      <c r="V16" s="50"/>
      <c r="W16" s="50"/>
    </row>
    <row r="17" spans="1:23" x14ac:dyDescent="0.25">
      <c r="A17" s="61"/>
      <c r="B17" s="50"/>
      <c r="C17" s="50"/>
      <c r="D17" s="50"/>
      <c r="E17" s="50"/>
      <c r="F17" s="9"/>
      <c r="G17" s="61"/>
      <c r="H17" s="50"/>
      <c r="I17" s="50"/>
      <c r="J17" s="50"/>
      <c r="K17" s="50"/>
      <c r="L17" s="9"/>
      <c r="M17" s="50"/>
      <c r="N17" s="50"/>
      <c r="O17" s="50"/>
      <c r="P17" s="50"/>
      <c r="Q17" s="50"/>
      <c r="S17" s="50"/>
      <c r="T17" s="50"/>
      <c r="U17" s="50"/>
      <c r="V17" s="50"/>
      <c r="W17" s="50"/>
    </row>
    <row r="18" spans="1:23" x14ac:dyDescent="0.25">
      <c r="A18" s="61"/>
      <c r="B18" s="50"/>
      <c r="C18" s="50"/>
      <c r="D18" s="50"/>
      <c r="E18" s="50"/>
      <c r="F18" s="9"/>
      <c r="G18" s="61"/>
      <c r="H18" s="50"/>
      <c r="I18" s="50"/>
      <c r="J18" s="50"/>
      <c r="K18" s="50"/>
      <c r="L18" s="9"/>
      <c r="M18" s="50"/>
      <c r="N18" s="50"/>
      <c r="O18" s="50"/>
      <c r="P18" s="50"/>
      <c r="Q18" s="50"/>
      <c r="S18" s="50"/>
      <c r="T18" s="50"/>
      <c r="U18" s="50"/>
      <c r="V18" s="50"/>
      <c r="W18" s="50"/>
    </row>
    <row r="19" spans="1:23" x14ac:dyDescent="0.25">
      <c r="A19" s="61"/>
      <c r="B19" s="50"/>
      <c r="C19" s="50"/>
      <c r="D19" s="50"/>
      <c r="E19" s="50"/>
      <c r="F19" s="9"/>
      <c r="G19" s="61"/>
      <c r="H19" s="50"/>
      <c r="I19" s="50"/>
      <c r="J19" s="50"/>
      <c r="K19" s="50"/>
      <c r="L19" s="9"/>
      <c r="M19" s="50"/>
      <c r="N19" s="50"/>
      <c r="O19" s="50"/>
      <c r="P19" s="50"/>
      <c r="Q19" s="50"/>
      <c r="S19" s="50"/>
      <c r="T19" s="50"/>
      <c r="U19" s="50"/>
      <c r="V19" s="50"/>
      <c r="W19" s="50"/>
    </row>
    <row r="20" spans="1:23" x14ac:dyDescent="0.25">
      <c r="A20" s="61"/>
      <c r="B20" s="50"/>
      <c r="C20" s="50"/>
      <c r="D20" s="50"/>
      <c r="E20" s="50"/>
      <c r="F20" s="9"/>
      <c r="G20" s="61"/>
      <c r="H20" s="50"/>
      <c r="I20" s="50"/>
      <c r="J20" s="50"/>
      <c r="K20" s="50"/>
      <c r="L20" s="9"/>
      <c r="M20" s="50"/>
      <c r="N20" s="50"/>
      <c r="O20" s="50"/>
      <c r="P20" s="50"/>
      <c r="Q20" s="50"/>
      <c r="S20" s="50"/>
      <c r="T20" s="50"/>
      <c r="U20" s="50"/>
      <c r="V20" s="50"/>
      <c r="W20" s="50"/>
    </row>
    <row r="21" spans="1:23" x14ac:dyDescent="0.25">
      <c r="A21" s="50"/>
      <c r="B21" s="50"/>
      <c r="C21" s="50"/>
      <c r="D21" s="50"/>
      <c r="E21" s="50"/>
      <c r="F21" s="9"/>
      <c r="G21" s="50"/>
      <c r="H21" s="50"/>
      <c r="I21" s="50"/>
      <c r="J21" s="50"/>
      <c r="K21" s="50"/>
      <c r="L21" s="9"/>
      <c r="M21" s="50"/>
      <c r="N21" s="50"/>
      <c r="O21" s="50"/>
      <c r="P21" s="50"/>
      <c r="Q21" s="50"/>
      <c r="S21" s="50"/>
      <c r="T21" s="50"/>
      <c r="U21" s="50"/>
      <c r="V21" s="50"/>
      <c r="W21" s="50"/>
    </row>
    <row r="22" spans="1:23" x14ac:dyDescent="0.25">
      <c r="A22" s="50"/>
      <c r="B22" s="50"/>
      <c r="C22" s="50"/>
      <c r="D22" s="50"/>
      <c r="E22" s="50"/>
      <c r="F22" s="9"/>
      <c r="G22" s="50"/>
      <c r="H22" s="50"/>
      <c r="I22" s="50"/>
      <c r="J22" s="50"/>
      <c r="K22" s="50"/>
      <c r="L22" s="9"/>
      <c r="M22" s="50"/>
      <c r="N22" s="50"/>
      <c r="O22" s="50"/>
      <c r="P22" s="50"/>
      <c r="Q22" s="50"/>
      <c r="S22" s="62"/>
      <c r="T22" s="50"/>
      <c r="U22" s="50"/>
      <c r="V22" s="50"/>
      <c r="W22" s="50"/>
    </row>
    <row r="23" spans="1:23" x14ac:dyDescent="0.25">
      <c r="A23" s="50"/>
      <c r="B23" s="50"/>
      <c r="C23" s="50"/>
      <c r="D23" s="50"/>
      <c r="E23" s="50"/>
      <c r="F23" s="9"/>
      <c r="G23" s="50"/>
      <c r="H23" s="50"/>
      <c r="I23" s="50"/>
      <c r="J23" s="50"/>
      <c r="K23" s="50"/>
      <c r="L23" s="9"/>
      <c r="M23" s="50"/>
      <c r="N23" s="50"/>
      <c r="O23" s="50"/>
      <c r="P23" s="50"/>
      <c r="Q23" s="50"/>
      <c r="S23" s="50"/>
      <c r="T23" s="50"/>
      <c r="U23" s="50"/>
      <c r="V23" s="50"/>
      <c r="W23" s="50"/>
    </row>
    <row r="24" spans="1:23" x14ac:dyDescent="0.25">
      <c r="A24" s="50"/>
      <c r="B24" s="50"/>
      <c r="C24" s="50"/>
      <c r="D24" s="50"/>
      <c r="E24" s="50"/>
      <c r="F24" s="9"/>
      <c r="G24" s="50"/>
      <c r="H24" s="50"/>
      <c r="I24" s="50"/>
      <c r="J24" s="50"/>
      <c r="K24" s="50"/>
      <c r="L24" s="9"/>
      <c r="M24" s="50"/>
      <c r="N24" s="50"/>
      <c r="O24" s="50"/>
      <c r="P24" s="50"/>
      <c r="Q24" s="50"/>
      <c r="S24" s="50"/>
      <c r="T24" s="50"/>
      <c r="U24" s="50"/>
      <c r="V24" s="50"/>
      <c r="W24" s="50"/>
    </row>
    <row r="25" spans="1:23" x14ac:dyDescent="0.25">
      <c r="A25" s="50"/>
      <c r="B25" s="50"/>
      <c r="C25" s="50"/>
      <c r="D25" s="50"/>
      <c r="E25" s="50"/>
      <c r="F25" s="9"/>
      <c r="G25" s="50"/>
      <c r="H25" s="50"/>
      <c r="I25" s="50"/>
      <c r="J25" s="50"/>
      <c r="K25" s="50"/>
      <c r="L25" s="9"/>
      <c r="M25" s="50"/>
      <c r="N25" s="50"/>
      <c r="O25" s="50"/>
      <c r="P25" s="50"/>
      <c r="Q25" s="50"/>
      <c r="S25" s="50"/>
      <c r="T25" s="50"/>
      <c r="U25" s="50"/>
      <c r="V25" s="50"/>
      <c r="W25" s="50"/>
    </row>
    <row r="26" spans="1:23" x14ac:dyDescent="0.25">
      <c r="A26" s="50"/>
      <c r="B26" s="50"/>
      <c r="C26" s="50"/>
      <c r="D26" s="50"/>
      <c r="E26" s="50"/>
      <c r="F26" s="9"/>
      <c r="G26" s="50"/>
      <c r="H26" s="50"/>
      <c r="I26" s="50"/>
      <c r="J26" s="50"/>
      <c r="K26" s="50"/>
      <c r="L26" s="9"/>
      <c r="M26" s="50"/>
      <c r="N26" s="50"/>
      <c r="O26" s="50"/>
      <c r="P26" s="50"/>
      <c r="Q26" s="50"/>
      <c r="S26" s="50"/>
      <c r="T26" s="50"/>
      <c r="U26" s="50"/>
      <c r="V26" s="50"/>
      <c r="W26" s="50"/>
    </row>
    <row r="27" spans="1:23" x14ac:dyDescent="0.25">
      <c r="A27" s="50"/>
      <c r="B27" s="50"/>
      <c r="C27" s="50"/>
      <c r="D27" s="50"/>
      <c r="E27" s="50"/>
      <c r="F27" s="9"/>
      <c r="G27" s="50"/>
      <c r="H27" s="50"/>
      <c r="I27" s="50"/>
      <c r="J27" s="50"/>
      <c r="K27" s="50"/>
      <c r="L27" s="9"/>
      <c r="M27" s="50"/>
      <c r="N27" s="50"/>
      <c r="O27" s="50"/>
      <c r="P27" s="50"/>
      <c r="Q27" s="50"/>
      <c r="S27" s="50"/>
      <c r="T27" s="50"/>
      <c r="U27" s="50"/>
      <c r="V27" s="50"/>
      <c r="W27" s="50"/>
    </row>
    <row r="28" spans="1:23" x14ac:dyDescent="0.25">
      <c r="A28" s="50"/>
      <c r="B28" s="50"/>
      <c r="C28" s="50"/>
      <c r="D28" s="50"/>
      <c r="E28" s="50"/>
      <c r="F28" s="9"/>
      <c r="G28" s="50"/>
      <c r="H28" s="50"/>
      <c r="I28" s="50"/>
      <c r="J28" s="50"/>
      <c r="K28" s="50"/>
      <c r="L28" s="9"/>
      <c r="M28" s="50"/>
      <c r="N28" s="50"/>
      <c r="O28" s="50"/>
      <c r="P28" s="50"/>
      <c r="Q28" s="50"/>
      <c r="S28" s="50"/>
      <c r="T28" s="50"/>
      <c r="U28" s="50"/>
      <c r="V28" s="50"/>
      <c r="W28" s="50"/>
    </row>
    <row r="29" spans="1:23" x14ac:dyDescent="0.25">
      <c r="A29" s="50"/>
      <c r="B29" s="50"/>
      <c r="C29" s="50"/>
      <c r="D29" s="50"/>
      <c r="E29" s="50"/>
      <c r="F29" s="9"/>
      <c r="G29" s="50"/>
      <c r="H29" s="50"/>
      <c r="I29" s="50"/>
      <c r="J29" s="50"/>
      <c r="K29" s="50"/>
      <c r="L29" s="9"/>
      <c r="M29" s="50"/>
      <c r="N29" s="50"/>
      <c r="O29" s="50"/>
      <c r="P29" s="50"/>
      <c r="Q29" s="50"/>
      <c r="S29" s="50"/>
      <c r="T29" s="50"/>
      <c r="U29" s="50"/>
      <c r="V29" s="50"/>
      <c r="W29" s="50"/>
    </row>
    <row r="30" spans="1:23" x14ac:dyDescent="0.25">
      <c r="A30" s="50"/>
      <c r="B30" s="50"/>
      <c r="C30" s="50"/>
      <c r="D30" s="50"/>
      <c r="E30" s="50"/>
      <c r="F30" s="9"/>
      <c r="G30" s="50"/>
      <c r="H30" s="50"/>
      <c r="I30" s="50"/>
      <c r="J30" s="50"/>
      <c r="K30" s="50"/>
      <c r="L30" s="9"/>
      <c r="M30" s="50"/>
      <c r="N30" s="50"/>
      <c r="O30" s="50"/>
      <c r="P30" s="50"/>
      <c r="Q30" s="50"/>
      <c r="S30" s="50"/>
      <c r="T30" s="50"/>
      <c r="U30" s="50"/>
      <c r="V30" s="50"/>
      <c r="W30" s="50"/>
    </row>
    <row r="31" spans="1:23" x14ac:dyDescent="0.25">
      <c r="A31" s="50"/>
      <c r="B31" s="50"/>
      <c r="C31" s="50"/>
      <c r="D31" s="50"/>
      <c r="E31" s="50"/>
      <c r="F31" s="9"/>
      <c r="G31" s="50"/>
      <c r="H31" s="50"/>
      <c r="I31" s="50"/>
      <c r="J31" s="50"/>
      <c r="K31" s="50"/>
      <c r="L31" s="9"/>
      <c r="M31" s="50"/>
      <c r="N31" s="50"/>
      <c r="O31" s="50"/>
      <c r="P31" s="50"/>
      <c r="Q31" s="50"/>
      <c r="S31" s="50"/>
      <c r="T31" s="50"/>
      <c r="U31" s="50"/>
      <c r="V31" s="50"/>
      <c r="W31" s="50"/>
    </row>
    <row r="32" spans="1:23" x14ac:dyDescent="0.25">
      <c r="A32" s="50"/>
      <c r="B32" s="50"/>
      <c r="C32" s="50"/>
      <c r="D32" s="50"/>
      <c r="E32" s="50"/>
      <c r="F32" s="9"/>
      <c r="G32" s="50"/>
      <c r="H32" s="50"/>
      <c r="I32" s="50"/>
      <c r="J32" s="50"/>
      <c r="K32" s="50"/>
      <c r="L32" s="9"/>
      <c r="M32" s="50"/>
      <c r="N32" s="50"/>
      <c r="O32" s="50"/>
      <c r="P32" s="50"/>
      <c r="Q32" s="50"/>
      <c r="S32" s="50"/>
      <c r="T32" s="50"/>
      <c r="U32" s="50"/>
      <c r="V32" s="50"/>
      <c r="W32" s="50"/>
    </row>
    <row r="33" spans="1:23" x14ac:dyDescent="0.25">
      <c r="A33" s="50"/>
      <c r="B33" s="50"/>
      <c r="C33" s="50"/>
      <c r="D33" s="50"/>
      <c r="E33" s="50"/>
      <c r="F33" s="9"/>
      <c r="G33" s="50"/>
      <c r="H33" s="50"/>
      <c r="I33" s="50"/>
      <c r="J33" s="50"/>
      <c r="K33" s="50"/>
      <c r="L33" s="9"/>
      <c r="M33" s="50"/>
      <c r="N33" s="50"/>
      <c r="O33" s="50"/>
      <c r="P33" s="50"/>
      <c r="Q33" s="50"/>
      <c r="S33" s="50"/>
      <c r="T33" s="50"/>
      <c r="U33" s="50"/>
      <c r="V33" s="50"/>
      <c r="W33" s="50"/>
    </row>
    <row r="34" spans="1:23" x14ac:dyDescent="0.25">
      <c r="A34" s="50"/>
      <c r="B34" s="50"/>
      <c r="C34" s="50"/>
      <c r="D34" s="50"/>
      <c r="E34" s="50"/>
      <c r="F34" s="9"/>
      <c r="G34" s="50"/>
      <c r="H34" s="50"/>
      <c r="I34" s="50"/>
      <c r="J34" s="50"/>
      <c r="K34" s="50"/>
      <c r="L34" s="9"/>
      <c r="M34" s="50"/>
      <c r="N34" s="50"/>
      <c r="O34" s="50"/>
      <c r="P34" s="50"/>
      <c r="Q34" s="50"/>
      <c r="S34" s="50"/>
      <c r="T34" s="50"/>
      <c r="U34" s="50"/>
      <c r="V34" s="50"/>
      <c r="W34" s="50"/>
    </row>
    <row r="35" spans="1:23" x14ac:dyDescent="0.25">
      <c r="A35" s="50"/>
      <c r="B35" s="50"/>
      <c r="C35" s="50"/>
      <c r="D35" s="50"/>
      <c r="E35" s="50"/>
      <c r="F35" s="9"/>
      <c r="G35" s="50"/>
      <c r="H35" s="50"/>
      <c r="I35" s="50"/>
      <c r="J35" s="50"/>
      <c r="K35" s="50"/>
      <c r="L35" s="9"/>
      <c r="M35" s="50"/>
      <c r="N35" s="50"/>
      <c r="O35" s="50"/>
      <c r="P35" s="50"/>
      <c r="Q35" s="50"/>
      <c r="S35" s="50"/>
      <c r="T35" s="50"/>
      <c r="U35" s="50"/>
      <c r="V35" s="50"/>
      <c r="W35" s="50"/>
    </row>
    <row r="36" spans="1:23" x14ac:dyDescent="0.25">
      <c r="A36" s="50"/>
      <c r="B36" s="50"/>
      <c r="C36" s="50"/>
      <c r="D36" s="50"/>
      <c r="E36" s="50"/>
      <c r="F36" s="9"/>
      <c r="G36" s="50"/>
      <c r="H36" s="50"/>
      <c r="I36" s="50"/>
      <c r="J36" s="50"/>
      <c r="K36" s="50"/>
      <c r="L36" s="9"/>
      <c r="M36" s="50"/>
      <c r="N36" s="50"/>
      <c r="O36" s="50"/>
      <c r="P36" s="50"/>
      <c r="Q36" s="50"/>
      <c r="S36" s="50"/>
      <c r="T36" s="50"/>
      <c r="U36" s="50"/>
      <c r="V36" s="50"/>
      <c r="W36" s="50"/>
    </row>
    <row r="37" spans="1:23" x14ac:dyDescent="0.25">
      <c r="A37" s="50"/>
      <c r="B37" s="50"/>
      <c r="C37" s="50"/>
      <c r="D37" s="50"/>
      <c r="E37" s="50"/>
      <c r="F37" s="9"/>
      <c r="G37" s="50"/>
      <c r="H37" s="50"/>
      <c r="I37" s="50"/>
      <c r="J37" s="50"/>
      <c r="K37" s="50"/>
      <c r="L37" s="9"/>
      <c r="M37" s="50"/>
      <c r="N37" s="50"/>
      <c r="O37" s="50"/>
      <c r="P37" s="50"/>
      <c r="Q37" s="50"/>
      <c r="S37" s="50"/>
      <c r="T37" s="50"/>
      <c r="U37" s="50"/>
      <c r="V37" s="50"/>
      <c r="W37" s="50"/>
    </row>
    <row r="38" spans="1:23" x14ac:dyDescent="0.25">
      <c r="A38" s="50"/>
      <c r="B38" s="50"/>
      <c r="C38" s="50"/>
      <c r="D38" s="50"/>
      <c r="E38" s="50"/>
      <c r="F38" s="9"/>
      <c r="G38" s="50"/>
      <c r="H38" s="50"/>
      <c r="I38" s="50"/>
      <c r="J38" s="50"/>
      <c r="K38" s="50"/>
      <c r="L38" s="9"/>
      <c r="M38" s="50"/>
      <c r="N38" s="50"/>
      <c r="O38" s="50"/>
      <c r="P38" s="50"/>
      <c r="Q38" s="50"/>
      <c r="S38" s="50"/>
      <c r="T38" s="50"/>
      <c r="U38" s="50"/>
      <c r="V38" s="50"/>
      <c r="W38" s="50"/>
    </row>
    <row r="39" spans="1:23" x14ac:dyDescent="0.25">
      <c r="A39" s="50"/>
      <c r="B39" s="50"/>
      <c r="C39" s="50"/>
      <c r="D39" s="50"/>
      <c r="E39" s="50"/>
      <c r="F39" s="9"/>
      <c r="G39" s="50"/>
      <c r="H39" s="50"/>
      <c r="I39" s="50"/>
      <c r="J39" s="50"/>
      <c r="K39" s="50"/>
      <c r="L39" s="9"/>
      <c r="M39" s="50"/>
      <c r="N39" s="50"/>
      <c r="O39" s="50"/>
      <c r="P39" s="50"/>
      <c r="Q39" s="50"/>
      <c r="S39" s="50"/>
      <c r="T39" s="50"/>
      <c r="U39" s="50"/>
      <c r="V39" s="50"/>
      <c r="W39" s="50"/>
    </row>
    <row r="40" spans="1:23" x14ac:dyDescent="0.25">
      <c r="A40" s="50"/>
      <c r="B40" s="50"/>
      <c r="C40" s="50"/>
      <c r="D40" s="50"/>
      <c r="E40" s="50"/>
      <c r="F40" s="9"/>
      <c r="G40" s="50"/>
      <c r="H40" s="50"/>
      <c r="I40" s="50"/>
      <c r="J40" s="50"/>
      <c r="K40" s="50"/>
      <c r="L40" s="9"/>
      <c r="M40" s="50"/>
      <c r="N40" s="50"/>
      <c r="O40" s="50"/>
      <c r="P40" s="50"/>
      <c r="Q40" s="50"/>
      <c r="S40" s="50"/>
      <c r="T40" s="50"/>
      <c r="U40" s="50"/>
      <c r="V40" s="50"/>
      <c r="W40" s="50"/>
    </row>
    <row r="41" spans="1:23" x14ac:dyDescent="0.25">
      <c r="A41" s="50"/>
      <c r="B41" s="50"/>
      <c r="C41" s="50"/>
      <c r="D41" s="50"/>
      <c r="E41" s="50"/>
      <c r="F41" s="9"/>
      <c r="G41" s="50"/>
      <c r="H41" s="50"/>
      <c r="I41" s="50"/>
      <c r="J41" s="50"/>
      <c r="K41" s="50"/>
      <c r="L41" s="9"/>
      <c r="M41" s="50"/>
      <c r="N41" s="50"/>
      <c r="O41" s="50"/>
      <c r="P41" s="50"/>
      <c r="Q41" s="50"/>
      <c r="S41" s="50"/>
      <c r="T41" s="50"/>
      <c r="U41" s="50"/>
      <c r="V41" s="50"/>
      <c r="W41" s="50"/>
    </row>
    <row r="42" spans="1:23" x14ac:dyDescent="0.25">
      <c r="A42" s="50"/>
      <c r="B42" s="50"/>
      <c r="C42" s="50"/>
      <c r="D42" s="50"/>
      <c r="E42" s="50"/>
      <c r="F42" s="9"/>
      <c r="G42" s="50"/>
      <c r="H42" s="50"/>
      <c r="I42" s="50"/>
      <c r="J42" s="50"/>
      <c r="K42" s="50"/>
      <c r="L42" s="9"/>
      <c r="M42" s="50"/>
      <c r="N42" s="50"/>
      <c r="O42" s="50"/>
      <c r="P42" s="50"/>
      <c r="Q42" s="50"/>
      <c r="S42" s="50"/>
      <c r="T42" s="50"/>
      <c r="U42" s="50"/>
      <c r="V42" s="50"/>
      <c r="W42" s="50"/>
    </row>
    <row r="43" spans="1:23" x14ac:dyDescent="0.25">
      <c r="F43" s="9"/>
      <c r="L43" s="9"/>
    </row>
    <row r="44" spans="1:23" x14ac:dyDescent="0.25">
      <c r="F44" s="9"/>
      <c r="L44" s="9"/>
    </row>
    <row r="45" spans="1:23" x14ac:dyDescent="0.25">
      <c r="F45" s="9"/>
      <c r="L45" s="9"/>
    </row>
    <row r="46" spans="1:23" x14ac:dyDescent="0.25">
      <c r="F46" s="9"/>
      <c r="L46" s="9"/>
    </row>
    <row r="47" spans="1:23" x14ac:dyDescent="0.25">
      <c r="F47" s="9"/>
      <c r="L47" s="9"/>
    </row>
    <row r="48" spans="1:23" x14ac:dyDescent="0.25">
      <c r="F48" s="9"/>
      <c r="L48" s="9"/>
    </row>
    <row r="49" spans="6:12" x14ac:dyDescent="0.25">
      <c r="F49" s="9"/>
      <c r="L49" s="9"/>
    </row>
    <row r="50" spans="6:12" x14ac:dyDescent="0.25">
      <c r="F50" s="9"/>
      <c r="L50" s="9"/>
    </row>
    <row r="51" spans="6:12" x14ac:dyDescent="0.25">
      <c r="F51" s="9"/>
      <c r="L51" s="9"/>
    </row>
    <row r="52" spans="6:12" x14ac:dyDescent="0.25">
      <c r="F52" s="9"/>
      <c r="L52" s="9"/>
    </row>
    <row r="53" spans="6:12" x14ac:dyDescent="0.25">
      <c r="F53" s="9"/>
      <c r="L53" s="9"/>
    </row>
    <row r="54" spans="6:12" x14ac:dyDescent="0.25">
      <c r="F54" s="9"/>
      <c r="L54" s="9"/>
    </row>
    <row r="55" spans="6:12" x14ac:dyDescent="0.25">
      <c r="F55" s="9"/>
      <c r="L55" s="9"/>
    </row>
    <row r="56" spans="6:12" x14ac:dyDescent="0.25">
      <c r="F56" s="9"/>
      <c r="L56" s="9"/>
    </row>
    <row r="57" spans="6:12" x14ac:dyDescent="0.25">
      <c r="F57" s="9"/>
      <c r="L57" s="9"/>
    </row>
    <row r="58" spans="6:12" x14ac:dyDescent="0.25">
      <c r="F58" s="9"/>
      <c r="L58" s="9"/>
    </row>
    <row r="59" spans="6:12" x14ac:dyDescent="0.25">
      <c r="F59" s="9"/>
      <c r="L59" s="9"/>
    </row>
    <row r="60" spans="6:12" x14ac:dyDescent="0.25">
      <c r="F60" s="9"/>
      <c r="L60" s="9"/>
    </row>
    <row r="61" spans="6:12" x14ac:dyDescent="0.25">
      <c r="F61" s="9"/>
      <c r="L61" s="9"/>
    </row>
    <row r="62" spans="6:12" x14ac:dyDescent="0.25">
      <c r="F62" s="9"/>
      <c r="L62" s="9"/>
    </row>
    <row r="63" spans="6:12" x14ac:dyDescent="0.25">
      <c r="F63" s="9"/>
      <c r="L63" s="9"/>
    </row>
    <row r="64" spans="6:12" x14ac:dyDescent="0.25">
      <c r="F64" s="9"/>
      <c r="L64" s="9"/>
    </row>
    <row r="65" spans="6:12" x14ac:dyDescent="0.25">
      <c r="F65" s="9"/>
      <c r="L65" s="9"/>
    </row>
    <row r="66" spans="6:12" x14ac:dyDescent="0.25">
      <c r="F66" s="9"/>
      <c r="L66" s="9"/>
    </row>
    <row r="67" spans="6:12" x14ac:dyDescent="0.25">
      <c r="F67" s="9"/>
      <c r="L67" s="9"/>
    </row>
    <row r="68" spans="6:12" x14ac:dyDescent="0.25">
      <c r="F68" s="9"/>
      <c r="L68" s="9"/>
    </row>
    <row r="69" spans="6:12" x14ac:dyDescent="0.25">
      <c r="F69" s="9"/>
      <c r="L69" s="9"/>
    </row>
    <row r="70" spans="6:12" x14ac:dyDescent="0.25">
      <c r="F70" s="9"/>
      <c r="L70" s="9"/>
    </row>
    <row r="71" spans="6:12" x14ac:dyDescent="0.25">
      <c r="F71" s="9"/>
      <c r="L71" s="9"/>
    </row>
    <row r="72" spans="6:12" x14ac:dyDescent="0.25">
      <c r="F72" s="9"/>
      <c r="L72" s="9"/>
    </row>
    <row r="73" spans="6:12" x14ac:dyDescent="0.25">
      <c r="F73" s="9"/>
      <c r="L73" s="9"/>
    </row>
    <row r="74" spans="6:12" x14ac:dyDescent="0.25">
      <c r="F74" s="9"/>
      <c r="L74" s="9"/>
    </row>
    <row r="75" spans="6:12" x14ac:dyDescent="0.25">
      <c r="F75" s="9"/>
      <c r="L75" s="9"/>
    </row>
    <row r="76" spans="6:12" x14ac:dyDescent="0.25">
      <c r="F76" s="9"/>
      <c r="L76" s="9"/>
    </row>
    <row r="77" spans="6:12" x14ac:dyDescent="0.25">
      <c r="F77" s="9"/>
      <c r="L77" s="9"/>
    </row>
    <row r="78" spans="6:12" x14ac:dyDescent="0.25">
      <c r="F78" s="9"/>
      <c r="L78" s="9"/>
    </row>
    <row r="79" spans="6:12" x14ac:dyDescent="0.25">
      <c r="F79" s="9"/>
      <c r="L79" s="9"/>
    </row>
    <row r="80" spans="6:12" x14ac:dyDescent="0.25">
      <c r="F80" s="9"/>
      <c r="L80" s="9"/>
    </row>
    <row r="81" spans="6:12" x14ac:dyDescent="0.25">
      <c r="F81" s="9"/>
      <c r="L81" s="9"/>
    </row>
    <row r="82" spans="6:12" x14ac:dyDescent="0.25">
      <c r="F82" s="9"/>
      <c r="L82" s="9"/>
    </row>
    <row r="83" spans="6:12" x14ac:dyDescent="0.25">
      <c r="F83" s="9"/>
      <c r="L83" s="9"/>
    </row>
    <row r="84" spans="6:12" x14ac:dyDescent="0.25">
      <c r="F84" s="9"/>
      <c r="L84" s="9"/>
    </row>
    <row r="85" spans="6:12" x14ac:dyDescent="0.25">
      <c r="F85" s="9"/>
      <c r="L85" s="9"/>
    </row>
    <row r="86" spans="6:12" x14ac:dyDescent="0.25">
      <c r="F86" s="9"/>
      <c r="L86" s="9"/>
    </row>
    <row r="87" spans="6:12" x14ac:dyDescent="0.25">
      <c r="F87" s="9"/>
      <c r="L87" s="9"/>
    </row>
  </sheetData>
  <mergeCells count="1">
    <mergeCell ref="A1:G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84" zoomScaleNormal="85" workbookViewId="0">
      <selection activeCell="L26" sqref="L26"/>
    </sheetView>
  </sheetViews>
  <sheetFormatPr defaultRowHeight="15" x14ac:dyDescent="0.25"/>
  <cols>
    <col min="1" max="1" width="8" bestFit="1" customWidth="1"/>
    <col min="2" max="2" width="7.5703125" bestFit="1" customWidth="1"/>
    <col min="3" max="3" width="12" bestFit="1" customWidth="1"/>
    <col min="4" max="4" width="13.7109375" bestFit="1" customWidth="1"/>
    <col min="5" max="5" width="25" bestFit="1" customWidth="1"/>
    <col min="6" max="6" width="7.85546875" bestFit="1" customWidth="1"/>
    <col min="7" max="7" width="8.140625" bestFit="1" customWidth="1"/>
    <col min="8" max="8" width="7" bestFit="1" customWidth="1"/>
    <col min="9" max="9" width="5.5703125" bestFit="1" customWidth="1"/>
    <col min="10" max="10" width="8" style="13" bestFit="1" customWidth="1"/>
  </cols>
  <sheetData>
    <row r="1" spans="1:10" ht="18.600000000000001" customHeight="1" x14ac:dyDescent="0.25">
      <c r="A1" s="83" t="s">
        <v>52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9.6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8"/>
    </row>
    <row r="3" spans="1:10" x14ac:dyDescent="0.25">
      <c r="A3" s="46" t="s">
        <v>26</v>
      </c>
      <c r="B3" s="47" t="s">
        <v>1</v>
      </c>
      <c r="C3" s="47" t="s">
        <v>2</v>
      </c>
      <c r="D3" s="47" t="s">
        <v>28</v>
      </c>
      <c r="E3" s="47" t="s">
        <v>27</v>
      </c>
      <c r="F3" s="47" t="s">
        <v>29</v>
      </c>
      <c r="G3" s="47" t="s">
        <v>30</v>
      </c>
      <c r="H3" s="47" t="s">
        <v>31</v>
      </c>
      <c r="I3" s="47" t="s">
        <v>32</v>
      </c>
      <c r="J3" s="48" t="s">
        <v>35</v>
      </c>
    </row>
    <row r="4" spans="1:10" x14ac:dyDescent="0.25">
      <c r="A4" s="63" t="s">
        <v>14</v>
      </c>
      <c r="B4" s="55">
        <v>328</v>
      </c>
      <c r="C4" s="55">
        <v>313</v>
      </c>
      <c r="D4" s="55">
        <v>70</v>
      </c>
      <c r="E4" s="55">
        <v>26</v>
      </c>
      <c r="F4" s="55">
        <v>119</v>
      </c>
      <c r="G4" s="55">
        <v>62</v>
      </c>
      <c r="H4" s="55">
        <v>12</v>
      </c>
      <c r="I4" s="55">
        <v>0</v>
      </c>
      <c r="J4" s="32">
        <f t="shared" ref="J4:J13" si="0">SUM(B4:I4)</f>
        <v>930</v>
      </c>
    </row>
    <row r="5" spans="1:10" x14ac:dyDescent="0.25">
      <c r="A5" s="63" t="s">
        <v>15</v>
      </c>
      <c r="B5" s="55">
        <v>384</v>
      </c>
      <c r="C5" s="55">
        <v>267</v>
      </c>
      <c r="D5" s="55">
        <v>91</v>
      </c>
      <c r="E5" s="55">
        <v>20</v>
      </c>
      <c r="F5" s="55">
        <v>102</v>
      </c>
      <c r="G5" s="55">
        <v>51</v>
      </c>
      <c r="H5" s="55">
        <v>4</v>
      </c>
      <c r="I5" s="55">
        <v>0</v>
      </c>
      <c r="J5" s="32">
        <f t="shared" si="0"/>
        <v>919</v>
      </c>
    </row>
    <row r="6" spans="1:10" x14ac:dyDescent="0.25">
      <c r="A6" s="63" t="s">
        <v>16</v>
      </c>
      <c r="B6" s="55">
        <v>306</v>
      </c>
      <c r="C6" s="55">
        <v>262</v>
      </c>
      <c r="D6" s="55">
        <v>91</v>
      </c>
      <c r="E6" s="55">
        <v>35</v>
      </c>
      <c r="F6" s="55">
        <v>88</v>
      </c>
      <c r="G6" s="55">
        <v>60</v>
      </c>
      <c r="H6" s="55">
        <v>5</v>
      </c>
      <c r="I6" s="55">
        <v>1</v>
      </c>
      <c r="J6" s="32">
        <f t="shared" si="0"/>
        <v>848</v>
      </c>
    </row>
    <row r="7" spans="1:10" x14ac:dyDescent="0.25">
      <c r="A7" s="63" t="s">
        <v>17</v>
      </c>
      <c r="B7" s="57">
        <v>388</v>
      </c>
      <c r="C7" s="55">
        <v>294</v>
      </c>
      <c r="D7" s="55">
        <v>99</v>
      </c>
      <c r="E7" s="55">
        <v>38</v>
      </c>
      <c r="F7" s="55">
        <v>56</v>
      </c>
      <c r="G7" s="57">
        <v>60</v>
      </c>
      <c r="H7" s="55">
        <v>8</v>
      </c>
      <c r="I7" s="55">
        <v>1</v>
      </c>
      <c r="J7" s="32">
        <f t="shared" si="0"/>
        <v>944</v>
      </c>
    </row>
    <row r="8" spans="1:10" x14ac:dyDescent="0.25">
      <c r="A8" s="63" t="s">
        <v>18</v>
      </c>
      <c r="B8" s="55">
        <v>422</v>
      </c>
      <c r="C8" s="55">
        <v>268</v>
      </c>
      <c r="D8" s="55">
        <v>102</v>
      </c>
      <c r="E8" s="55">
        <v>34</v>
      </c>
      <c r="F8" s="55">
        <v>52</v>
      </c>
      <c r="G8" s="55">
        <v>81</v>
      </c>
      <c r="H8" s="55">
        <v>4</v>
      </c>
      <c r="I8" s="55">
        <v>0</v>
      </c>
      <c r="J8" s="32">
        <f t="shared" si="0"/>
        <v>963</v>
      </c>
    </row>
    <row r="9" spans="1:10" x14ac:dyDescent="0.25">
      <c r="A9" s="63" t="s">
        <v>19</v>
      </c>
      <c r="B9" s="55">
        <v>480</v>
      </c>
      <c r="C9" s="55">
        <v>365</v>
      </c>
      <c r="D9" s="55">
        <v>157</v>
      </c>
      <c r="E9" s="55">
        <v>45</v>
      </c>
      <c r="F9" s="55">
        <v>58</v>
      </c>
      <c r="G9" s="55">
        <v>84</v>
      </c>
      <c r="H9" s="55">
        <v>7</v>
      </c>
      <c r="I9" s="55">
        <v>1</v>
      </c>
      <c r="J9" s="32">
        <f t="shared" si="0"/>
        <v>1197</v>
      </c>
    </row>
    <row r="10" spans="1:10" x14ac:dyDescent="0.25">
      <c r="A10" s="63" t="s">
        <v>20</v>
      </c>
      <c r="B10" s="55">
        <v>531</v>
      </c>
      <c r="C10" s="55">
        <v>302</v>
      </c>
      <c r="D10" s="55">
        <v>173</v>
      </c>
      <c r="E10" s="55">
        <v>53</v>
      </c>
      <c r="F10" s="55">
        <v>50</v>
      </c>
      <c r="G10" s="55">
        <v>65</v>
      </c>
      <c r="H10" s="55">
        <v>1</v>
      </c>
      <c r="I10" s="55">
        <v>0</v>
      </c>
      <c r="J10" s="32">
        <f t="shared" si="0"/>
        <v>1175</v>
      </c>
    </row>
    <row r="11" spans="1:10" x14ac:dyDescent="0.25">
      <c r="A11" s="63" t="s">
        <v>21</v>
      </c>
      <c r="B11" s="55">
        <v>611</v>
      </c>
      <c r="C11" s="55">
        <v>284</v>
      </c>
      <c r="D11" s="55">
        <v>184</v>
      </c>
      <c r="E11" s="55">
        <v>51</v>
      </c>
      <c r="F11" s="55">
        <v>47</v>
      </c>
      <c r="G11" s="55">
        <v>124</v>
      </c>
      <c r="H11" s="55">
        <v>2</v>
      </c>
      <c r="I11" s="55">
        <v>0</v>
      </c>
      <c r="J11" s="32">
        <f t="shared" si="0"/>
        <v>1303</v>
      </c>
    </row>
    <row r="12" spans="1:10" x14ac:dyDescent="0.25">
      <c r="A12" s="63" t="s">
        <v>22</v>
      </c>
      <c r="B12" s="55">
        <v>464</v>
      </c>
      <c r="C12" s="55">
        <v>300</v>
      </c>
      <c r="D12" s="55">
        <v>169</v>
      </c>
      <c r="E12" s="55">
        <v>34</v>
      </c>
      <c r="F12" s="55">
        <v>56</v>
      </c>
      <c r="G12" s="55">
        <v>89</v>
      </c>
      <c r="H12" s="55">
        <v>3</v>
      </c>
      <c r="I12" s="55">
        <v>0</v>
      </c>
      <c r="J12" s="32">
        <f t="shared" si="0"/>
        <v>1115</v>
      </c>
    </row>
    <row r="13" spans="1:10" x14ac:dyDescent="0.25">
      <c r="A13" s="64" t="s">
        <v>25</v>
      </c>
      <c r="B13" s="59">
        <v>394</v>
      </c>
      <c r="C13" s="59">
        <v>210</v>
      </c>
      <c r="D13" s="59">
        <v>116</v>
      </c>
      <c r="E13" s="59">
        <v>37</v>
      </c>
      <c r="F13" s="59">
        <v>36</v>
      </c>
      <c r="G13" s="59">
        <v>68</v>
      </c>
      <c r="H13" s="59">
        <v>1</v>
      </c>
      <c r="I13" s="59">
        <v>0</v>
      </c>
      <c r="J13" s="48">
        <f t="shared" si="0"/>
        <v>862</v>
      </c>
    </row>
    <row r="14" spans="1:10" x14ac:dyDescent="0.25">
      <c r="A14" s="64" t="s">
        <v>57</v>
      </c>
      <c r="B14" s="59">
        <v>535</v>
      </c>
      <c r="C14" s="59">
        <v>317</v>
      </c>
      <c r="D14" s="59">
        <v>258</v>
      </c>
      <c r="E14" s="59">
        <v>49</v>
      </c>
      <c r="F14" s="59">
        <v>59</v>
      </c>
      <c r="G14" s="59">
        <v>141</v>
      </c>
      <c r="H14" s="59">
        <v>0</v>
      </c>
      <c r="I14" s="59">
        <v>0</v>
      </c>
      <c r="J14" s="48">
        <f t="shared" ref="J14" si="1">SUM(B14:I14)</f>
        <v>1359</v>
      </c>
    </row>
    <row r="15" spans="1:10" x14ac:dyDescent="0.25">
      <c r="B15" s="13"/>
      <c r="C15" s="13"/>
      <c r="D15" s="13"/>
      <c r="E15" s="13"/>
      <c r="F15" s="13"/>
      <c r="G15" s="13"/>
      <c r="H15" s="13"/>
      <c r="I15" s="13"/>
    </row>
    <row r="16" spans="1:10" x14ac:dyDescent="0.25">
      <c r="A16" s="35" t="s">
        <v>33</v>
      </c>
      <c r="B16" s="36" t="s">
        <v>1</v>
      </c>
      <c r="C16" s="36" t="s">
        <v>2</v>
      </c>
      <c r="D16" s="36" t="s">
        <v>28</v>
      </c>
      <c r="E16" s="36" t="s">
        <v>27</v>
      </c>
      <c r="F16" s="36" t="s">
        <v>29</v>
      </c>
      <c r="G16" s="36" t="s">
        <v>30</v>
      </c>
      <c r="H16" s="36" t="s">
        <v>31</v>
      </c>
      <c r="I16" s="36" t="s">
        <v>32</v>
      </c>
      <c r="J16" s="32" t="s">
        <v>35</v>
      </c>
    </row>
    <row r="17" spans="1:10" x14ac:dyDescent="0.25">
      <c r="A17" s="63" t="s">
        <v>14</v>
      </c>
      <c r="B17" s="55">
        <v>29</v>
      </c>
      <c r="C17" s="55">
        <v>42</v>
      </c>
      <c r="D17" s="55">
        <v>85</v>
      </c>
      <c r="E17" s="55">
        <v>55</v>
      </c>
      <c r="F17" s="55">
        <v>32</v>
      </c>
      <c r="G17" s="55">
        <v>122</v>
      </c>
      <c r="H17" s="55">
        <v>0</v>
      </c>
      <c r="I17" s="55">
        <v>11</v>
      </c>
      <c r="J17" s="32">
        <f t="shared" ref="J17:J27" si="2">SUM(B17:I17)</f>
        <v>376</v>
      </c>
    </row>
    <row r="18" spans="1:10" x14ac:dyDescent="0.25">
      <c r="A18" s="63" t="s">
        <v>15</v>
      </c>
      <c r="B18" s="55">
        <v>206</v>
      </c>
      <c r="C18" s="55">
        <v>247</v>
      </c>
      <c r="D18" s="55">
        <v>61</v>
      </c>
      <c r="E18" s="55">
        <v>48</v>
      </c>
      <c r="F18" s="55">
        <v>66</v>
      </c>
      <c r="G18" s="55">
        <v>93</v>
      </c>
      <c r="H18" s="55">
        <v>12</v>
      </c>
      <c r="I18" s="55">
        <v>7</v>
      </c>
      <c r="J18" s="32">
        <f t="shared" si="2"/>
        <v>740</v>
      </c>
    </row>
    <row r="19" spans="1:10" x14ac:dyDescent="0.25">
      <c r="A19" s="63" t="s">
        <v>16</v>
      </c>
      <c r="B19" s="55">
        <v>198</v>
      </c>
      <c r="C19" s="55">
        <v>201</v>
      </c>
      <c r="D19" s="55">
        <v>69</v>
      </c>
      <c r="E19" s="55">
        <v>55</v>
      </c>
      <c r="F19" s="55">
        <v>38</v>
      </c>
      <c r="G19" s="55">
        <v>119</v>
      </c>
      <c r="H19" s="55">
        <v>6</v>
      </c>
      <c r="I19" s="55">
        <v>7</v>
      </c>
      <c r="J19" s="32">
        <f t="shared" si="2"/>
        <v>693</v>
      </c>
    </row>
    <row r="20" spans="1:10" x14ac:dyDescent="0.25">
      <c r="A20" s="63" t="s">
        <v>17</v>
      </c>
      <c r="B20" s="57">
        <v>136</v>
      </c>
      <c r="C20" s="55">
        <v>164</v>
      </c>
      <c r="D20" s="55">
        <v>67</v>
      </c>
      <c r="E20" s="55">
        <v>91</v>
      </c>
      <c r="F20" s="55">
        <v>51</v>
      </c>
      <c r="G20" s="57">
        <v>103</v>
      </c>
      <c r="H20" s="55">
        <v>6</v>
      </c>
      <c r="I20" s="55">
        <v>12</v>
      </c>
      <c r="J20" s="32">
        <f t="shared" si="2"/>
        <v>630</v>
      </c>
    </row>
    <row r="21" spans="1:10" x14ac:dyDescent="0.25">
      <c r="A21" s="63" t="s">
        <v>18</v>
      </c>
      <c r="B21" s="55">
        <v>196</v>
      </c>
      <c r="C21" s="55">
        <v>191</v>
      </c>
      <c r="D21" s="55">
        <v>82</v>
      </c>
      <c r="E21" s="55">
        <v>37</v>
      </c>
      <c r="F21" s="55">
        <v>52</v>
      </c>
      <c r="G21" s="55">
        <v>115</v>
      </c>
      <c r="H21" s="55">
        <v>4</v>
      </c>
      <c r="I21" s="55">
        <v>15</v>
      </c>
      <c r="J21" s="32">
        <f t="shared" si="2"/>
        <v>692</v>
      </c>
    </row>
    <row r="22" spans="1:10" x14ac:dyDescent="0.25">
      <c r="A22" s="63" t="s">
        <v>19</v>
      </c>
      <c r="B22" s="55">
        <v>265</v>
      </c>
      <c r="C22" s="55">
        <v>255</v>
      </c>
      <c r="D22" s="55">
        <v>108</v>
      </c>
      <c r="E22" s="55">
        <v>126</v>
      </c>
      <c r="F22" s="55">
        <v>42</v>
      </c>
      <c r="G22" s="55">
        <v>87</v>
      </c>
      <c r="H22" s="55">
        <v>1</v>
      </c>
      <c r="I22" s="55">
        <v>8</v>
      </c>
      <c r="J22" s="32">
        <f t="shared" si="2"/>
        <v>892</v>
      </c>
    </row>
    <row r="23" spans="1:10" x14ac:dyDescent="0.25">
      <c r="A23" s="63" t="s">
        <v>20</v>
      </c>
      <c r="B23" s="55">
        <v>297</v>
      </c>
      <c r="C23" s="55">
        <v>276</v>
      </c>
      <c r="D23" s="55">
        <v>130</v>
      </c>
      <c r="E23" s="55">
        <v>86</v>
      </c>
      <c r="F23" s="55">
        <v>70</v>
      </c>
      <c r="G23" s="55">
        <v>129</v>
      </c>
      <c r="H23" s="55">
        <v>15</v>
      </c>
      <c r="I23" s="55">
        <v>7</v>
      </c>
      <c r="J23" s="32">
        <f t="shared" si="2"/>
        <v>1010</v>
      </c>
    </row>
    <row r="24" spans="1:10" x14ac:dyDescent="0.25">
      <c r="A24" s="63" t="s">
        <v>21</v>
      </c>
      <c r="B24" s="55">
        <v>294</v>
      </c>
      <c r="C24" s="55">
        <v>229</v>
      </c>
      <c r="D24" s="55">
        <v>119</v>
      </c>
      <c r="E24" s="55">
        <v>82</v>
      </c>
      <c r="F24" s="55">
        <v>42</v>
      </c>
      <c r="G24" s="55">
        <v>124</v>
      </c>
      <c r="H24" s="55">
        <v>4</v>
      </c>
      <c r="I24" s="55">
        <v>10</v>
      </c>
      <c r="J24" s="32">
        <f t="shared" si="2"/>
        <v>904</v>
      </c>
    </row>
    <row r="25" spans="1:10" x14ac:dyDescent="0.25">
      <c r="A25" s="63" t="s">
        <v>22</v>
      </c>
      <c r="B25" s="55">
        <v>294</v>
      </c>
      <c r="C25" s="55">
        <v>209</v>
      </c>
      <c r="D25" s="55">
        <v>126</v>
      </c>
      <c r="E25" s="55">
        <v>112</v>
      </c>
      <c r="F25" s="55">
        <v>76</v>
      </c>
      <c r="G25" s="55">
        <v>93</v>
      </c>
      <c r="H25" s="55">
        <v>3</v>
      </c>
      <c r="I25" s="55">
        <v>15</v>
      </c>
      <c r="J25" s="32">
        <f t="shared" si="2"/>
        <v>928</v>
      </c>
    </row>
    <row r="26" spans="1:10" x14ac:dyDescent="0.25">
      <c r="A26" s="64" t="s">
        <v>25</v>
      </c>
      <c r="B26" s="59">
        <v>273</v>
      </c>
      <c r="C26" s="59">
        <v>216</v>
      </c>
      <c r="D26" s="59">
        <v>144</v>
      </c>
      <c r="E26" s="59">
        <v>80</v>
      </c>
      <c r="F26" s="59">
        <v>45</v>
      </c>
      <c r="G26" s="59">
        <v>90</v>
      </c>
      <c r="H26" s="59">
        <v>0</v>
      </c>
      <c r="I26" s="59">
        <v>15</v>
      </c>
      <c r="J26" s="48">
        <f t="shared" si="2"/>
        <v>863</v>
      </c>
    </row>
    <row r="27" spans="1:10" x14ac:dyDescent="0.25">
      <c r="A27" s="64" t="s">
        <v>57</v>
      </c>
      <c r="B27" s="59">
        <v>316</v>
      </c>
      <c r="C27" s="59">
        <v>265</v>
      </c>
      <c r="D27" s="59">
        <v>207</v>
      </c>
      <c r="E27" s="59">
        <v>120</v>
      </c>
      <c r="F27" s="59">
        <v>61</v>
      </c>
      <c r="G27" s="59">
        <v>144</v>
      </c>
      <c r="H27" s="59">
        <v>1</v>
      </c>
      <c r="I27" s="59">
        <v>24</v>
      </c>
      <c r="J27" s="48">
        <f t="shared" si="2"/>
        <v>1138</v>
      </c>
    </row>
    <row r="28" spans="1:10" x14ac:dyDescent="0.25">
      <c r="B28" s="13"/>
      <c r="C28" s="13"/>
      <c r="D28" s="13"/>
      <c r="E28" s="13"/>
      <c r="F28" s="13"/>
      <c r="G28" s="13"/>
      <c r="H28" s="13"/>
      <c r="I28" s="13"/>
    </row>
    <row r="29" spans="1:10" x14ac:dyDescent="0.25">
      <c r="A29" s="35" t="s">
        <v>34</v>
      </c>
      <c r="B29" s="36" t="s">
        <v>1</v>
      </c>
      <c r="C29" s="36" t="s">
        <v>2</v>
      </c>
      <c r="D29" s="36" t="s">
        <v>28</v>
      </c>
      <c r="E29" s="36" t="s">
        <v>27</v>
      </c>
      <c r="F29" s="36" t="s">
        <v>29</v>
      </c>
      <c r="G29" s="36" t="s">
        <v>30</v>
      </c>
      <c r="H29" s="36" t="s">
        <v>31</v>
      </c>
      <c r="I29" s="36" t="s">
        <v>32</v>
      </c>
      <c r="J29" s="32" t="s">
        <v>35</v>
      </c>
    </row>
    <row r="30" spans="1:10" x14ac:dyDescent="0.25">
      <c r="A30" s="63" t="s">
        <v>14</v>
      </c>
      <c r="B30" s="55">
        <v>2140</v>
      </c>
      <c r="C30" s="55">
        <v>2481</v>
      </c>
      <c r="D30" s="55">
        <v>2903</v>
      </c>
      <c r="E30" s="55">
        <v>2253</v>
      </c>
      <c r="F30" s="55">
        <v>3967</v>
      </c>
      <c r="G30" s="55">
        <v>2999</v>
      </c>
      <c r="H30" s="55">
        <v>685</v>
      </c>
      <c r="I30" s="55">
        <v>426</v>
      </c>
      <c r="J30" s="32">
        <f>SUM(B30:I30)</f>
        <v>17854</v>
      </c>
    </row>
    <row r="31" spans="1:10" x14ac:dyDescent="0.25">
      <c r="A31" s="63" t="s">
        <v>15</v>
      </c>
      <c r="B31" s="55">
        <v>1944</v>
      </c>
      <c r="C31" s="55">
        <v>2424</v>
      </c>
      <c r="D31" s="55">
        <v>2664</v>
      </c>
      <c r="E31" s="55">
        <v>2235</v>
      </c>
      <c r="F31" s="55">
        <v>3506</v>
      </c>
      <c r="G31" s="55">
        <v>3238</v>
      </c>
      <c r="H31" s="55">
        <v>739</v>
      </c>
      <c r="I31" s="55">
        <v>453</v>
      </c>
      <c r="J31" s="32">
        <f t="shared" ref="J31:J39" si="3">SUM(B31:I31)</f>
        <v>17203</v>
      </c>
    </row>
    <row r="32" spans="1:10" x14ac:dyDescent="0.25">
      <c r="A32" s="63" t="s">
        <v>16</v>
      </c>
      <c r="B32" s="55">
        <v>1906</v>
      </c>
      <c r="C32" s="55">
        <v>2407</v>
      </c>
      <c r="D32" s="55">
        <v>2917</v>
      </c>
      <c r="E32" s="55">
        <v>2429</v>
      </c>
      <c r="F32" s="55">
        <v>3959</v>
      </c>
      <c r="G32" s="55">
        <v>3360</v>
      </c>
      <c r="H32" s="55">
        <v>812</v>
      </c>
      <c r="I32" s="55">
        <v>484</v>
      </c>
      <c r="J32" s="32">
        <f t="shared" si="3"/>
        <v>18274</v>
      </c>
    </row>
    <row r="33" spans="1:10" x14ac:dyDescent="0.25">
      <c r="A33" s="63" t="s">
        <v>17</v>
      </c>
      <c r="B33" s="57">
        <v>1625</v>
      </c>
      <c r="C33" s="55">
        <v>2268</v>
      </c>
      <c r="D33" s="55">
        <v>2832</v>
      </c>
      <c r="E33" s="55">
        <v>2331</v>
      </c>
      <c r="F33" s="55">
        <v>3740</v>
      </c>
      <c r="G33" s="57">
        <v>3244</v>
      </c>
      <c r="H33" s="55">
        <v>815</v>
      </c>
      <c r="I33" s="55">
        <v>450</v>
      </c>
      <c r="J33" s="32">
        <f t="shared" si="3"/>
        <v>17305</v>
      </c>
    </row>
    <row r="34" spans="1:10" x14ac:dyDescent="0.25">
      <c r="A34" s="63" t="s">
        <v>18</v>
      </c>
      <c r="B34" s="55">
        <v>1710</v>
      </c>
      <c r="C34" s="55">
        <v>2351</v>
      </c>
      <c r="D34" s="55">
        <v>2919</v>
      </c>
      <c r="E34" s="55">
        <v>2366</v>
      </c>
      <c r="F34" s="55">
        <v>3578</v>
      </c>
      <c r="G34" s="55">
        <v>3463</v>
      </c>
      <c r="H34" s="55">
        <v>847</v>
      </c>
      <c r="I34" s="55">
        <v>413</v>
      </c>
      <c r="J34" s="32">
        <f t="shared" si="3"/>
        <v>17647</v>
      </c>
    </row>
    <row r="35" spans="1:10" x14ac:dyDescent="0.25">
      <c r="A35" s="63" t="s">
        <v>19</v>
      </c>
      <c r="B35" s="55">
        <v>1791</v>
      </c>
      <c r="C35" s="55">
        <v>2249</v>
      </c>
      <c r="D35" s="55">
        <v>2775</v>
      </c>
      <c r="E35" s="55">
        <v>2243</v>
      </c>
      <c r="F35" s="55">
        <v>3573</v>
      </c>
      <c r="G35" s="55">
        <v>3403</v>
      </c>
      <c r="H35" s="55">
        <v>837</v>
      </c>
      <c r="I35" s="55">
        <v>454</v>
      </c>
      <c r="J35" s="32">
        <f t="shared" si="3"/>
        <v>17325</v>
      </c>
    </row>
    <row r="36" spans="1:10" x14ac:dyDescent="0.25">
      <c r="A36" s="63" t="s">
        <v>20</v>
      </c>
      <c r="B36" s="55">
        <v>1674</v>
      </c>
      <c r="C36" s="55">
        <v>2182</v>
      </c>
      <c r="D36" s="55">
        <v>2607</v>
      </c>
      <c r="E36" s="55">
        <v>2328</v>
      </c>
      <c r="F36" s="55">
        <v>3427</v>
      </c>
      <c r="G36" s="55">
        <v>3344</v>
      </c>
      <c r="H36" s="55">
        <v>961</v>
      </c>
      <c r="I36" s="55">
        <v>380</v>
      </c>
      <c r="J36" s="32">
        <f t="shared" si="3"/>
        <v>16903</v>
      </c>
    </row>
    <row r="37" spans="1:10" x14ac:dyDescent="0.25">
      <c r="A37" s="63" t="s">
        <v>21</v>
      </c>
      <c r="B37" s="55">
        <v>1623</v>
      </c>
      <c r="C37" s="55">
        <v>2075</v>
      </c>
      <c r="D37" s="55">
        <v>2650</v>
      </c>
      <c r="E37" s="55">
        <v>2250</v>
      </c>
      <c r="F37" s="55">
        <v>3346</v>
      </c>
      <c r="G37" s="55">
        <v>3187</v>
      </c>
      <c r="H37" s="55">
        <v>858</v>
      </c>
      <c r="I37" s="55">
        <v>367</v>
      </c>
      <c r="J37" s="32">
        <f t="shared" si="3"/>
        <v>16356</v>
      </c>
    </row>
    <row r="38" spans="1:10" x14ac:dyDescent="0.25">
      <c r="A38" s="63" t="s">
        <v>22</v>
      </c>
      <c r="B38" s="55">
        <v>1661</v>
      </c>
      <c r="C38" s="55">
        <v>1977</v>
      </c>
      <c r="D38" s="55">
        <v>2388</v>
      </c>
      <c r="E38" s="55">
        <v>2393</v>
      </c>
      <c r="F38" s="55">
        <v>3425</v>
      </c>
      <c r="G38" s="55">
        <v>3204</v>
      </c>
      <c r="H38" s="55">
        <v>947</v>
      </c>
      <c r="I38" s="55">
        <v>321</v>
      </c>
      <c r="J38" s="32">
        <f t="shared" si="3"/>
        <v>16316</v>
      </c>
    </row>
    <row r="39" spans="1:10" x14ac:dyDescent="0.25">
      <c r="A39" s="64" t="s">
        <v>25</v>
      </c>
      <c r="B39" s="59">
        <v>1463</v>
      </c>
      <c r="C39" s="59">
        <v>1768</v>
      </c>
      <c r="D39" s="59">
        <v>2207</v>
      </c>
      <c r="E39" s="59">
        <v>2267</v>
      </c>
      <c r="F39" s="59">
        <v>2831</v>
      </c>
      <c r="G39" s="59">
        <v>2745</v>
      </c>
      <c r="H39" s="59">
        <v>842</v>
      </c>
      <c r="I39" s="59">
        <v>266</v>
      </c>
      <c r="J39" s="48">
        <f t="shared" si="3"/>
        <v>14389</v>
      </c>
    </row>
    <row r="40" spans="1:10" x14ac:dyDescent="0.25">
      <c r="A40" s="64" t="s">
        <v>57</v>
      </c>
      <c r="B40" s="59"/>
      <c r="C40" s="59"/>
      <c r="D40" s="59"/>
      <c r="E40" s="59"/>
      <c r="F40" s="59"/>
      <c r="G40" s="59"/>
      <c r="H40" s="59"/>
      <c r="I40" s="59"/>
      <c r="J40" s="48"/>
    </row>
    <row r="42" spans="1:10" x14ac:dyDescent="0.25">
      <c r="A42" s="11" t="s">
        <v>40</v>
      </c>
      <c r="B42" s="43"/>
      <c r="E42" s="42" t="s">
        <v>39</v>
      </c>
    </row>
    <row r="43" spans="1:10" x14ac:dyDescent="0.25">
      <c r="A43" s="43"/>
      <c r="B43" s="44"/>
      <c r="E43" s="45"/>
    </row>
  </sheetData>
  <mergeCells count="1">
    <mergeCell ref="A1:J2"/>
  </mergeCells>
  <hyperlinks>
    <hyperlink ref="E42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26" zoomScale="85" zoomScaleNormal="85" workbookViewId="0">
      <selection activeCell="C69" sqref="C69"/>
    </sheetView>
  </sheetViews>
  <sheetFormatPr defaultRowHeight="15" x14ac:dyDescent="0.25"/>
  <cols>
    <col min="1" max="1" width="16.42578125" bestFit="1" customWidth="1"/>
    <col min="2" max="2" width="8" customWidth="1"/>
    <col min="3" max="3" width="12.28515625" customWidth="1"/>
    <col min="4" max="4" width="53.42578125" bestFit="1" customWidth="1"/>
  </cols>
  <sheetData>
    <row r="1" spans="1:4" x14ac:dyDescent="0.25">
      <c r="A1" s="73" t="s">
        <v>42</v>
      </c>
      <c r="B1" s="74"/>
      <c r="C1" s="74"/>
      <c r="D1" s="75"/>
    </row>
    <row r="2" spans="1:4" ht="14.1" customHeight="1" thickBot="1" x14ac:dyDescent="0.3">
      <c r="A2" s="76"/>
      <c r="B2" s="77"/>
      <c r="C2" s="77"/>
      <c r="D2" s="78"/>
    </row>
    <row r="3" spans="1:4" x14ac:dyDescent="0.25">
      <c r="A3" s="49" t="s">
        <v>14</v>
      </c>
      <c r="B3" s="48" t="s">
        <v>1</v>
      </c>
      <c r="C3" s="48" t="s">
        <v>2</v>
      </c>
      <c r="D3" s="48" t="s">
        <v>3</v>
      </c>
    </row>
    <row r="4" spans="1:4" x14ac:dyDescent="0.25">
      <c r="A4" s="12" t="s">
        <v>36</v>
      </c>
      <c r="B4" s="37">
        <f>Vildtudbyttestatistik!B4</f>
        <v>328</v>
      </c>
      <c r="C4" s="37">
        <f>Vildtudbyttestatistik!C4</f>
        <v>313</v>
      </c>
      <c r="D4" s="38">
        <f>SUM(Vildtudbyttestatistik!D4:I4)</f>
        <v>289</v>
      </c>
    </row>
    <row r="5" spans="1:4" x14ac:dyDescent="0.25">
      <c r="A5" s="12" t="s">
        <v>37</v>
      </c>
      <c r="B5" s="37">
        <f>Vildtudbyttestatistik!B17</f>
        <v>29</v>
      </c>
      <c r="C5" s="37">
        <f>Vildtudbyttestatistik!C17</f>
        <v>42</v>
      </c>
      <c r="D5" s="38">
        <f>SUM(Vildtudbyttestatistik!D17:I17)</f>
        <v>305</v>
      </c>
    </row>
    <row r="6" spans="1:4" x14ac:dyDescent="0.25">
      <c r="A6" s="20" t="s">
        <v>38</v>
      </c>
      <c r="B6" s="39">
        <f>Vildtudbyttestatistik!B30</f>
        <v>2140</v>
      </c>
      <c r="C6" s="39">
        <f>Vildtudbyttestatistik!C30</f>
        <v>2481</v>
      </c>
      <c r="D6" s="40">
        <f>SUM(Vildtudbyttestatistik!D30:I30)</f>
        <v>13233</v>
      </c>
    </row>
    <row r="8" spans="1:4" x14ac:dyDescent="0.25">
      <c r="A8" s="41" t="s">
        <v>15</v>
      </c>
      <c r="B8" s="32" t="s">
        <v>1</v>
      </c>
      <c r="C8" s="32" t="s">
        <v>2</v>
      </c>
      <c r="D8" s="32" t="s">
        <v>3</v>
      </c>
    </row>
    <row r="9" spans="1:4" x14ac:dyDescent="0.25">
      <c r="A9" s="12" t="s">
        <v>36</v>
      </c>
      <c r="B9" s="37">
        <f>Vildtudbyttestatistik!B5</f>
        <v>384</v>
      </c>
      <c r="C9" s="37">
        <f>Vildtudbyttestatistik!C5</f>
        <v>267</v>
      </c>
      <c r="D9" s="38">
        <f>SUM(Vildtudbyttestatistik!D5:I5)</f>
        <v>268</v>
      </c>
    </row>
    <row r="10" spans="1:4" x14ac:dyDescent="0.25">
      <c r="A10" s="12" t="s">
        <v>37</v>
      </c>
      <c r="B10" s="37">
        <f>Vildtudbyttestatistik!B18</f>
        <v>206</v>
      </c>
      <c r="C10" s="37">
        <f>Vildtudbyttestatistik!C18</f>
        <v>247</v>
      </c>
      <c r="D10" s="38">
        <f>SUM(Vildtudbyttestatistik!D18:I18)</f>
        <v>287</v>
      </c>
    </row>
    <row r="11" spans="1:4" x14ac:dyDescent="0.25">
      <c r="A11" s="20" t="s">
        <v>38</v>
      </c>
      <c r="B11" s="39">
        <f>Vildtudbyttestatistik!B31</f>
        <v>1944</v>
      </c>
      <c r="C11" s="39">
        <f>Vildtudbyttestatistik!C31</f>
        <v>2424</v>
      </c>
      <c r="D11" s="40">
        <f>SUM(Vildtudbyttestatistik!D31:I31)</f>
        <v>12835</v>
      </c>
    </row>
    <row r="13" spans="1:4" x14ac:dyDescent="0.25">
      <c r="A13" s="41" t="s">
        <v>16</v>
      </c>
      <c r="B13" s="32" t="s">
        <v>1</v>
      </c>
      <c r="C13" s="32" t="s">
        <v>2</v>
      </c>
      <c r="D13" s="32" t="s">
        <v>3</v>
      </c>
    </row>
    <row r="14" spans="1:4" x14ac:dyDescent="0.25">
      <c r="A14" s="12" t="s">
        <v>36</v>
      </c>
      <c r="B14" s="37">
        <f>Vildtudbyttestatistik!B6</f>
        <v>306</v>
      </c>
      <c r="C14" s="37">
        <f>Vildtudbyttestatistik!C6</f>
        <v>262</v>
      </c>
      <c r="D14" s="38">
        <f>SUM(Vildtudbyttestatistik!D6:I6)</f>
        <v>280</v>
      </c>
    </row>
    <row r="15" spans="1:4" x14ac:dyDescent="0.25">
      <c r="A15" s="12" t="s">
        <v>37</v>
      </c>
      <c r="B15" s="37">
        <f>Vildtudbyttestatistik!B19</f>
        <v>198</v>
      </c>
      <c r="C15" s="37">
        <f>Vildtudbyttestatistik!C19</f>
        <v>201</v>
      </c>
      <c r="D15" s="38">
        <f>SUM(Vildtudbyttestatistik!D19:I19)</f>
        <v>294</v>
      </c>
    </row>
    <row r="16" spans="1:4" x14ac:dyDescent="0.25">
      <c r="A16" s="20" t="s">
        <v>38</v>
      </c>
      <c r="B16" s="39">
        <f>Vildtudbyttestatistik!B32</f>
        <v>1906</v>
      </c>
      <c r="C16" s="39">
        <f>Vildtudbyttestatistik!C32</f>
        <v>2407</v>
      </c>
      <c r="D16" s="40">
        <f>SUM(Vildtudbyttestatistik!D32:I32)</f>
        <v>13961</v>
      </c>
    </row>
    <row r="18" spans="1:4" x14ac:dyDescent="0.25">
      <c r="A18" s="41" t="s">
        <v>17</v>
      </c>
      <c r="B18" s="32" t="s">
        <v>1</v>
      </c>
      <c r="C18" s="32" t="s">
        <v>2</v>
      </c>
      <c r="D18" s="32" t="s">
        <v>3</v>
      </c>
    </row>
    <row r="19" spans="1:4" x14ac:dyDescent="0.25">
      <c r="A19" s="12" t="s">
        <v>36</v>
      </c>
      <c r="B19" s="37">
        <f>Vildtudbyttestatistik!B7</f>
        <v>388</v>
      </c>
      <c r="C19" s="37">
        <f>Vildtudbyttestatistik!C7</f>
        <v>294</v>
      </c>
      <c r="D19" s="38">
        <f>SUM(Vildtudbyttestatistik!D7:I7)</f>
        <v>262</v>
      </c>
    </row>
    <row r="20" spans="1:4" x14ac:dyDescent="0.25">
      <c r="A20" s="12" t="s">
        <v>37</v>
      </c>
      <c r="B20" s="37">
        <f>Vildtudbyttestatistik!B20</f>
        <v>136</v>
      </c>
      <c r="C20" s="37">
        <f>Vildtudbyttestatistik!C20</f>
        <v>164</v>
      </c>
      <c r="D20" s="38">
        <f>SUM(Vildtudbyttestatistik!D20:I20)</f>
        <v>330</v>
      </c>
    </row>
    <row r="21" spans="1:4" x14ac:dyDescent="0.25">
      <c r="A21" s="20" t="s">
        <v>38</v>
      </c>
      <c r="B21" s="39">
        <f>Vildtudbyttestatistik!B33</f>
        <v>1625</v>
      </c>
      <c r="C21" s="39">
        <f>Vildtudbyttestatistik!C33</f>
        <v>2268</v>
      </c>
      <c r="D21" s="40">
        <f>SUM(Vildtudbyttestatistik!D33:I33)</f>
        <v>13412</v>
      </c>
    </row>
    <row r="23" spans="1:4" x14ac:dyDescent="0.25">
      <c r="A23" s="41" t="s">
        <v>18</v>
      </c>
      <c r="B23" s="32" t="s">
        <v>1</v>
      </c>
      <c r="C23" s="32" t="s">
        <v>2</v>
      </c>
      <c r="D23" s="32" t="s">
        <v>3</v>
      </c>
    </row>
    <row r="24" spans="1:4" x14ac:dyDescent="0.25">
      <c r="A24" s="12" t="s">
        <v>36</v>
      </c>
      <c r="B24" s="37">
        <f>Vildtudbyttestatistik!B8</f>
        <v>422</v>
      </c>
      <c r="C24" s="37">
        <f>Vildtudbyttestatistik!C8</f>
        <v>268</v>
      </c>
      <c r="D24" s="38">
        <f>SUM(Vildtudbyttestatistik!D8:I8)</f>
        <v>273</v>
      </c>
    </row>
    <row r="25" spans="1:4" x14ac:dyDescent="0.25">
      <c r="A25" s="12" t="s">
        <v>37</v>
      </c>
      <c r="B25" s="37">
        <f>Vildtudbyttestatistik!B21</f>
        <v>196</v>
      </c>
      <c r="C25" s="37">
        <f>Vildtudbyttestatistik!C21</f>
        <v>191</v>
      </c>
      <c r="D25" s="38">
        <f>SUM(Vildtudbyttestatistik!D21:I21)</f>
        <v>305</v>
      </c>
    </row>
    <row r="26" spans="1:4" x14ac:dyDescent="0.25">
      <c r="A26" s="20" t="s">
        <v>38</v>
      </c>
      <c r="B26" s="39">
        <f>Vildtudbyttestatistik!B34</f>
        <v>1710</v>
      </c>
      <c r="C26" s="39">
        <f>Vildtudbyttestatistik!C34</f>
        <v>2351</v>
      </c>
      <c r="D26" s="40">
        <f>SUM(Vildtudbyttestatistik!D34:I34)</f>
        <v>13586</v>
      </c>
    </row>
    <row r="28" spans="1:4" x14ac:dyDescent="0.25">
      <c r="A28" s="41" t="s">
        <v>19</v>
      </c>
      <c r="B28" s="32" t="s">
        <v>1</v>
      </c>
      <c r="C28" s="32" t="s">
        <v>2</v>
      </c>
      <c r="D28" s="32" t="s">
        <v>3</v>
      </c>
    </row>
    <row r="29" spans="1:4" x14ac:dyDescent="0.25">
      <c r="A29" s="12" t="s">
        <v>36</v>
      </c>
      <c r="B29" s="37">
        <f>Vildtudbyttestatistik!B9</f>
        <v>480</v>
      </c>
      <c r="C29" s="37">
        <f>Vildtudbyttestatistik!C9</f>
        <v>365</v>
      </c>
      <c r="D29" s="38">
        <f>SUM(Vildtudbyttestatistik!D9:I9)</f>
        <v>352</v>
      </c>
    </row>
    <row r="30" spans="1:4" x14ac:dyDescent="0.25">
      <c r="A30" s="12" t="s">
        <v>37</v>
      </c>
      <c r="B30" s="37">
        <f>Vildtudbyttestatistik!B22</f>
        <v>265</v>
      </c>
      <c r="C30" s="37">
        <f>Vildtudbyttestatistik!C22</f>
        <v>255</v>
      </c>
      <c r="D30" s="38">
        <f>SUM(Vildtudbyttestatistik!D22:I22)</f>
        <v>372</v>
      </c>
    </row>
    <row r="31" spans="1:4" x14ac:dyDescent="0.25">
      <c r="A31" s="20" t="s">
        <v>38</v>
      </c>
      <c r="B31" s="39">
        <f>Vildtudbyttestatistik!B35</f>
        <v>1791</v>
      </c>
      <c r="C31" s="39">
        <f>Vildtudbyttestatistik!C35</f>
        <v>2249</v>
      </c>
      <c r="D31" s="40">
        <f>SUM(Vildtudbyttestatistik!D35:I35)</f>
        <v>13285</v>
      </c>
    </row>
    <row r="33" spans="1:4" x14ac:dyDescent="0.25">
      <c r="A33" s="41" t="s">
        <v>20</v>
      </c>
      <c r="B33" s="32" t="s">
        <v>1</v>
      </c>
      <c r="C33" s="32" t="s">
        <v>2</v>
      </c>
      <c r="D33" s="32" t="s">
        <v>3</v>
      </c>
    </row>
    <row r="34" spans="1:4" x14ac:dyDescent="0.25">
      <c r="A34" s="12" t="s">
        <v>36</v>
      </c>
      <c r="B34" s="37">
        <f>Vildtudbyttestatistik!B10</f>
        <v>531</v>
      </c>
      <c r="C34" s="37">
        <f>Vildtudbyttestatistik!C10</f>
        <v>302</v>
      </c>
      <c r="D34" s="38">
        <f>SUM(Vildtudbyttestatistik!D10:I10)</f>
        <v>342</v>
      </c>
    </row>
    <row r="35" spans="1:4" x14ac:dyDescent="0.25">
      <c r="A35" s="12" t="s">
        <v>37</v>
      </c>
      <c r="B35" s="37">
        <f>Vildtudbyttestatistik!B23</f>
        <v>297</v>
      </c>
      <c r="C35" s="37">
        <f>Vildtudbyttestatistik!C23</f>
        <v>276</v>
      </c>
      <c r="D35" s="38">
        <f>SUM(Vildtudbyttestatistik!D23:I23)</f>
        <v>437</v>
      </c>
    </row>
    <row r="36" spans="1:4" x14ac:dyDescent="0.25">
      <c r="A36" s="20" t="s">
        <v>38</v>
      </c>
      <c r="B36" s="39">
        <f>Vildtudbyttestatistik!B36</f>
        <v>1674</v>
      </c>
      <c r="C36" s="39">
        <f>Vildtudbyttestatistik!C36</f>
        <v>2182</v>
      </c>
      <c r="D36" s="40">
        <f>SUM(Vildtudbyttestatistik!D36:I36)</f>
        <v>13047</v>
      </c>
    </row>
    <row r="38" spans="1:4" x14ac:dyDescent="0.25">
      <c r="A38" s="41" t="s">
        <v>21</v>
      </c>
      <c r="B38" s="32" t="s">
        <v>1</v>
      </c>
      <c r="C38" s="32" t="s">
        <v>2</v>
      </c>
      <c r="D38" s="32" t="s">
        <v>3</v>
      </c>
    </row>
    <row r="39" spans="1:4" x14ac:dyDescent="0.25">
      <c r="A39" s="12" t="s">
        <v>36</v>
      </c>
      <c r="B39" s="37">
        <f>Vildtudbyttestatistik!B11</f>
        <v>611</v>
      </c>
      <c r="C39" s="37">
        <f>Vildtudbyttestatistik!C11</f>
        <v>284</v>
      </c>
      <c r="D39" s="38">
        <f>SUM(Vildtudbyttestatistik!D11:I11)</f>
        <v>408</v>
      </c>
    </row>
    <row r="40" spans="1:4" x14ac:dyDescent="0.25">
      <c r="A40" s="12" t="s">
        <v>37</v>
      </c>
      <c r="B40" s="37">
        <f>Vildtudbyttestatistik!B24</f>
        <v>294</v>
      </c>
      <c r="C40" s="37">
        <f>Vildtudbyttestatistik!C24</f>
        <v>229</v>
      </c>
      <c r="D40" s="38">
        <f>SUM(Vildtudbyttestatistik!D24:I24)</f>
        <v>381</v>
      </c>
    </row>
    <row r="41" spans="1:4" x14ac:dyDescent="0.25">
      <c r="A41" s="20" t="s">
        <v>38</v>
      </c>
      <c r="B41" s="39">
        <f>Vildtudbyttestatistik!B37</f>
        <v>1623</v>
      </c>
      <c r="C41" s="39">
        <f>Vildtudbyttestatistik!C37</f>
        <v>2075</v>
      </c>
      <c r="D41" s="40">
        <f>SUM(Vildtudbyttestatistik!D37:I37)</f>
        <v>12658</v>
      </c>
    </row>
    <row r="43" spans="1:4" x14ac:dyDescent="0.25">
      <c r="A43" s="41" t="s">
        <v>22</v>
      </c>
      <c r="B43" s="32" t="s">
        <v>1</v>
      </c>
      <c r="C43" s="32" t="s">
        <v>2</v>
      </c>
      <c r="D43" s="32" t="s">
        <v>3</v>
      </c>
    </row>
    <row r="44" spans="1:4" x14ac:dyDescent="0.25">
      <c r="A44" s="12" t="s">
        <v>36</v>
      </c>
      <c r="B44" s="37">
        <f>Vildtudbyttestatistik!B12</f>
        <v>464</v>
      </c>
      <c r="C44" s="37">
        <f>Vildtudbyttestatistik!C4</f>
        <v>313</v>
      </c>
      <c r="D44" s="38">
        <f>SUM(Vildtudbyttestatistik!D12:I12)</f>
        <v>351</v>
      </c>
    </row>
    <row r="45" spans="1:4" x14ac:dyDescent="0.25">
      <c r="A45" s="12" t="s">
        <v>37</v>
      </c>
      <c r="B45" s="37">
        <f>Vildtudbyttestatistik!B25</f>
        <v>294</v>
      </c>
      <c r="C45" s="37">
        <f>Vildtudbyttestatistik!C25</f>
        <v>209</v>
      </c>
      <c r="D45" s="38">
        <f>SUM(Vildtudbyttestatistik!D25:I25)</f>
        <v>425</v>
      </c>
    </row>
    <row r="46" spans="1:4" x14ac:dyDescent="0.25">
      <c r="A46" s="20" t="s">
        <v>38</v>
      </c>
      <c r="B46" s="39">
        <f>Vildtudbyttestatistik!B38</f>
        <v>1661</v>
      </c>
      <c r="C46" s="39">
        <f>Vildtudbyttestatistik!C38</f>
        <v>1977</v>
      </c>
      <c r="D46" s="40">
        <f>SUM(Vildtudbyttestatistik!D38:I38)</f>
        <v>12678</v>
      </c>
    </row>
    <row r="48" spans="1:4" x14ac:dyDescent="0.25">
      <c r="A48" s="41" t="s">
        <v>25</v>
      </c>
      <c r="B48" s="32" t="s">
        <v>1</v>
      </c>
      <c r="C48" s="32" t="s">
        <v>2</v>
      </c>
      <c r="D48" s="32" t="s">
        <v>3</v>
      </c>
    </row>
    <row r="49" spans="1:4" x14ac:dyDescent="0.25">
      <c r="A49" s="12" t="s">
        <v>36</v>
      </c>
      <c r="B49" s="37">
        <f>Vildtudbyttestatistik!B13</f>
        <v>394</v>
      </c>
      <c r="C49" s="37">
        <f>Vildtudbyttestatistik!C13</f>
        <v>210</v>
      </c>
      <c r="D49" s="38">
        <f>SUM(Vildtudbyttestatistik!D13:I13)</f>
        <v>258</v>
      </c>
    </row>
    <row r="50" spans="1:4" x14ac:dyDescent="0.25">
      <c r="A50" s="12" t="s">
        <v>37</v>
      </c>
      <c r="B50" s="37">
        <f>Vildtudbyttestatistik!B26</f>
        <v>273</v>
      </c>
      <c r="C50" s="37">
        <f>Vildtudbyttestatistik!C26</f>
        <v>216</v>
      </c>
      <c r="D50" s="38">
        <f>SUM(Vildtudbyttestatistik!D26:I26)</f>
        <v>374</v>
      </c>
    </row>
    <row r="51" spans="1:4" x14ac:dyDescent="0.25">
      <c r="A51" s="20" t="s">
        <v>38</v>
      </c>
      <c r="B51" s="39">
        <f>Vildtudbyttestatistik!B39</f>
        <v>1463</v>
      </c>
      <c r="C51" s="39">
        <f>Vildtudbyttestatistik!C39</f>
        <v>1768</v>
      </c>
      <c r="D51" s="40">
        <f>SUM(Vildtudbyttestatistik!D39:I39)</f>
        <v>11158</v>
      </c>
    </row>
    <row r="53" spans="1:4" x14ac:dyDescent="0.25">
      <c r="A53" s="41" t="s">
        <v>57</v>
      </c>
      <c r="B53" s="32" t="s">
        <v>1</v>
      </c>
      <c r="C53" s="32" t="s">
        <v>2</v>
      </c>
      <c r="D53" s="32" t="s">
        <v>3</v>
      </c>
    </row>
    <row r="54" spans="1:4" x14ac:dyDescent="0.25">
      <c r="A54" s="12" t="s">
        <v>36</v>
      </c>
      <c r="B54" s="37"/>
      <c r="C54" s="37"/>
      <c r="D54" s="38"/>
    </row>
    <row r="55" spans="1:4" x14ac:dyDescent="0.25">
      <c r="A55" s="12" t="s">
        <v>37</v>
      </c>
      <c r="B55" s="37">
        <f>Vildtudbyttestatistik!B27</f>
        <v>316</v>
      </c>
      <c r="C55" s="37">
        <f>Vildtudbyttestatistik!C27</f>
        <v>265</v>
      </c>
      <c r="D55" s="38">
        <f>SUM(Vildtudbyttestatistik!D27:I27)</f>
        <v>557</v>
      </c>
    </row>
    <row r="56" spans="1:4" x14ac:dyDescent="0.25">
      <c r="A56" s="20" t="s">
        <v>38</v>
      </c>
      <c r="B56" s="39">
        <f>Vildtudbyttestatistik!B44</f>
        <v>0</v>
      </c>
      <c r="C56" s="39">
        <f>Vildtudbyttestatistik!C44</f>
        <v>0</v>
      </c>
      <c r="D56" s="40">
        <f>SUM(Vildtudbyttestatistik!D44:I44)</f>
        <v>0</v>
      </c>
    </row>
  </sheetData>
  <mergeCells count="1">
    <mergeCell ref="A1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Bestandsopgørelse</vt:lpstr>
      <vt:lpstr>Tendens</vt:lpstr>
      <vt:lpstr>Vildtudbyttestatistik</vt:lpstr>
      <vt:lpstr>Sammenstilling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Laust Emil Kusk Carlsen</dc:creator>
  <cp:lastModifiedBy>Tommy Hansen</cp:lastModifiedBy>
  <dcterms:created xsi:type="dcterms:W3CDTF">2021-04-29T10:43:38Z</dcterms:created>
  <dcterms:modified xsi:type="dcterms:W3CDTF">2023-06-19T07:20:01Z</dcterms:modified>
</cp:coreProperties>
</file>